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drawings/drawing7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30" windowHeight="8115" firstSheet="1" activeTab="1"/>
  </bookViews>
  <sheets>
    <sheet name="PLANILHA RESUMO" sheetId="21" state="hidden" r:id="rId1"/>
    <sheet name="PLANILHA REFORMA GERAL" sheetId="6" r:id="rId2"/>
    <sheet name="PLANILHA RAMPA" sheetId="16" state="hidden" r:id="rId3"/>
    <sheet name="PLANILHA PLATAFORMA" sheetId="14" state="hidden" r:id="rId4"/>
    <sheet name="PLANILHA COZINHA" sheetId="18" state="hidden" r:id="rId5"/>
    <sheet name="PLANILHA SANITARIO" sheetId="19" state="hidden" r:id="rId6"/>
    <sheet name="PLANILHA HALL DE ENTRADA" sheetId="20" state="hidden" r:id="rId7"/>
  </sheets>
  <definedNames>
    <definedName name="_xlnm.Print_Area" localSheetId="4">'PLANILHA COZINHA'!$A$1:$H$44</definedName>
    <definedName name="_xlnm.Print_Area" localSheetId="6">'PLANILHA HALL DE ENTRADA'!$A$1:$H$40</definedName>
    <definedName name="_xlnm.Print_Area" localSheetId="3">'PLANILHA PLATAFORMA'!$A$1:$H$25</definedName>
    <definedName name="_xlnm.Print_Area" localSheetId="2">'PLANILHA RAMPA'!$A$1:$H$32</definedName>
    <definedName name="_xlnm.Print_Area" localSheetId="1">'PLANILHA REFORMA GERAL'!$A$1:$I$123</definedName>
    <definedName name="_xlnm.Print_Area" localSheetId="0">'PLANILHA RESUMO'!$A$1:$H$59</definedName>
    <definedName name="_xlnm.Print_Area" localSheetId="5">'PLANILHA SANITARIO'!$A$1:$H$36</definedName>
  </definedNames>
  <calcPr calcId="145621"/>
</workbook>
</file>

<file path=xl/calcChain.xml><?xml version="1.0" encoding="utf-8"?>
<calcChain xmlns="http://schemas.openxmlformats.org/spreadsheetml/2006/main">
  <c r="N60" i="6" l="1"/>
  <c r="K61" i="6" s="1"/>
  <c r="L60" i="6"/>
  <c r="K59" i="6"/>
  <c r="K58" i="6"/>
  <c r="I114" i="6"/>
  <c r="H84" i="6" l="1"/>
  <c r="I84" i="6" s="1"/>
  <c r="H85" i="6"/>
  <c r="I85" i="6" s="1"/>
  <c r="H86" i="6"/>
  <c r="I86" i="6" s="1"/>
  <c r="H87" i="6"/>
  <c r="I87" i="6" s="1"/>
  <c r="H88" i="6"/>
  <c r="I88" i="6" s="1"/>
  <c r="H89" i="6"/>
  <c r="I89" i="6" s="1"/>
  <c r="H90" i="6"/>
  <c r="I90" i="6" s="1"/>
  <c r="H91" i="6"/>
  <c r="I91" i="6" s="1"/>
  <c r="H92" i="6"/>
  <c r="I92" i="6" s="1"/>
  <c r="H93" i="6"/>
  <c r="I93" i="6" s="1"/>
  <c r="H94" i="6"/>
  <c r="I94" i="6" s="1"/>
  <c r="H95" i="6"/>
  <c r="I95" i="6" s="1"/>
  <c r="H96" i="6"/>
  <c r="I96" i="6" s="1"/>
  <c r="H97" i="6"/>
  <c r="I97" i="6" s="1"/>
  <c r="H98" i="6"/>
  <c r="I98" i="6" s="1"/>
  <c r="H99" i="6"/>
  <c r="I99" i="6" s="1"/>
  <c r="H100" i="6"/>
  <c r="I100" i="6" s="1"/>
  <c r="H101" i="6"/>
  <c r="I101" i="6" s="1"/>
  <c r="H102" i="6"/>
  <c r="I102" i="6" s="1"/>
  <c r="H103" i="6"/>
  <c r="I103" i="6" s="1"/>
  <c r="H104" i="6"/>
  <c r="I104" i="6" s="1"/>
  <c r="H105" i="6"/>
  <c r="I105" i="6" s="1"/>
  <c r="H106" i="6"/>
  <c r="I106" i="6" s="1"/>
  <c r="H107" i="6"/>
  <c r="I107" i="6" s="1"/>
  <c r="H108" i="6"/>
  <c r="I108" i="6" s="1"/>
  <c r="H109" i="6"/>
  <c r="I109" i="6" s="1"/>
  <c r="H54" i="6"/>
  <c r="I54" i="6" s="1"/>
  <c r="H55" i="6"/>
  <c r="I55" i="6" s="1"/>
  <c r="H56" i="6"/>
  <c r="I56" i="6" s="1"/>
  <c r="H57" i="6"/>
  <c r="I57" i="6" s="1"/>
  <c r="H58" i="6"/>
  <c r="I58" i="6" s="1"/>
  <c r="H59" i="6"/>
  <c r="I59" i="6" s="1"/>
  <c r="H60" i="6"/>
  <c r="I60" i="6" s="1"/>
  <c r="H61" i="6"/>
  <c r="I61" i="6" s="1"/>
  <c r="H62" i="6"/>
  <c r="I62" i="6" s="1"/>
  <c r="H63" i="6"/>
  <c r="I63" i="6" s="1"/>
  <c r="H64" i="6"/>
  <c r="I64" i="6" s="1"/>
  <c r="H65" i="6"/>
  <c r="I65" i="6" s="1"/>
  <c r="H66" i="6"/>
  <c r="I66" i="6" s="1"/>
  <c r="H67" i="6"/>
  <c r="I67" i="6" s="1"/>
  <c r="H68" i="6"/>
  <c r="I68" i="6" s="1"/>
  <c r="H69" i="6"/>
  <c r="I69" i="6" s="1"/>
  <c r="H70" i="6"/>
  <c r="I70" i="6" s="1"/>
  <c r="H71" i="6"/>
  <c r="I71" i="6" s="1"/>
  <c r="H72" i="6"/>
  <c r="I72" i="6" s="1"/>
  <c r="H73" i="6"/>
  <c r="I73" i="6" s="1"/>
  <c r="H74" i="6"/>
  <c r="I74" i="6" s="1"/>
  <c r="H75" i="6"/>
  <c r="I75" i="6" s="1"/>
  <c r="H76" i="6"/>
  <c r="I76" i="6" s="1"/>
  <c r="H77" i="6"/>
  <c r="I77" i="6" s="1"/>
  <c r="H78" i="6"/>
  <c r="I78" i="6" s="1"/>
  <c r="H79" i="6"/>
  <c r="I79" i="6" s="1"/>
  <c r="H22" i="6"/>
  <c r="I22" i="6" s="1"/>
  <c r="H41" i="6"/>
  <c r="I41" i="6" s="1"/>
  <c r="F42" i="6" l="1"/>
  <c r="H32" i="6"/>
  <c r="I32" i="6" s="1"/>
  <c r="H30" i="6"/>
  <c r="I30" i="6" s="1"/>
  <c r="H31" i="6"/>
  <c r="I31" i="6" s="1"/>
  <c r="H20" i="6"/>
  <c r="H21" i="6"/>
  <c r="I21" i="6" s="1"/>
  <c r="F45" i="6" l="1"/>
  <c r="H48" i="6"/>
  <c r="I48" i="6" s="1"/>
  <c r="H110" i="6" l="1"/>
  <c r="H83" i="6"/>
  <c r="I83" i="6" s="1"/>
  <c r="K92" i="6" s="1"/>
  <c r="H113" i="6"/>
  <c r="I113" i="6" s="1"/>
  <c r="I111" i="6" l="1"/>
  <c r="K93" i="6" s="1"/>
  <c r="I116" i="6"/>
  <c r="F20" i="6" l="1"/>
  <c r="I20" i="6" s="1"/>
  <c r="H29" i="6"/>
  <c r="F29" i="6"/>
  <c r="I29" i="6" s="1"/>
  <c r="H28" i="6"/>
  <c r="I28" i="6" s="1"/>
  <c r="H19" i="6"/>
  <c r="I19" i="6" s="1"/>
  <c r="H24" i="6"/>
  <c r="H25" i="6"/>
  <c r="J18" i="6"/>
  <c r="J17" i="6"/>
  <c r="J16" i="6"/>
  <c r="I23" i="6" l="1"/>
  <c r="J19" i="6"/>
  <c r="H36" i="6"/>
  <c r="I36" i="6" s="1"/>
  <c r="H13" i="6"/>
  <c r="I13" i="6" s="1"/>
  <c r="H12" i="6"/>
  <c r="I12" i="6" s="1"/>
  <c r="F14" i="6"/>
  <c r="H42" i="6" l="1"/>
  <c r="I42" i="6" s="1"/>
  <c r="H37" i="6"/>
  <c r="I37" i="6" s="1"/>
  <c r="H40" i="6"/>
  <c r="I40" i="6" s="1"/>
  <c r="H39" i="6"/>
  <c r="I39" i="6" s="1"/>
  <c r="H38" i="6"/>
  <c r="I38" i="6" s="1"/>
  <c r="H26" i="6"/>
  <c r="I26" i="6" s="1"/>
  <c r="H14" i="6"/>
  <c r="I14" i="6" s="1"/>
  <c r="H15" i="6"/>
  <c r="I15" i="6" s="1"/>
  <c r="H16" i="6"/>
  <c r="I16" i="6" s="1"/>
  <c r="I43" i="6" l="1"/>
  <c r="K43" i="6"/>
  <c r="I17" i="6"/>
  <c r="H47" i="6"/>
  <c r="I47" i="6" s="1"/>
  <c r="F46" i="6"/>
  <c r="H46" i="6"/>
  <c r="I46" i="6" l="1"/>
  <c r="H33" i="20"/>
  <c r="H30" i="18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12" i="14"/>
  <c r="A13" i="14" s="1"/>
  <c r="A14" i="14" s="1"/>
  <c r="A15" i="14" s="1"/>
  <c r="A16" i="14" s="1"/>
  <c r="A17" i="14" s="1"/>
  <c r="H27" i="20"/>
  <c r="G27" i="20"/>
  <c r="G26" i="20"/>
  <c r="H26" i="20" s="1"/>
  <c r="G25" i="20"/>
  <c r="H25" i="20" s="1"/>
  <c r="H28" i="20" s="1"/>
  <c r="G22" i="20"/>
  <c r="H22" i="20" s="1"/>
  <c r="G19" i="20"/>
  <c r="H19" i="20" s="1"/>
  <c r="G18" i="20"/>
  <c r="H18" i="20" s="1"/>
  <c r="G17" i="20"/>
  <c r="H17" i="20" s="1"/>
  <c r="G16" i="20"/>
  <c r="H16" i="20" s="1"/>
  <c r="G15" i="20"/>
  <c r="H15" i="20" s="1"/>
  <c r="G14" i="20"/>
  <c r="H14" i="20" s="1"/>
  <c r="G13" i="20"/>
  <c r="H13" i="20" s="1"/>
  <c r="G12" i="20"/>
  <c r="H12" i="20" s="1"/>
  <c r="G11" i="20"/>
  <c r="H11" i="20" s="1"/>
  <c r="G10" i="20"/>
  <c r="H10" i="20" s="1"/>
  <c r="G27" i="19"/>
  <c r="H27" i="19" s="1"/>
  <c r="G26" i="19"/>
  <c r="H26" i="19" s="1"/>
  <c r="G25" i="19"/>
  <c r="H25" i="19" s="1"/>
  <c r="G24" i="19"/>
  <c r="H24" i="19" s="1"/>
  <c r="H29" i="19" s="1"/>
  <c r="G23" i="19"/>
  <c r="H23" i="19" s="1"/>
  <c r="G21" i="19"/>
  <c r="H21" i="19" s="1"/>
  <c r="G20" i="19"/>
  <c r="H20" i="19" s="1"/>
  <c r="H22" i="19" s="1"/>
  <c r="G19" i="19"/>
  <c r="H19" i="19" s="1"/>
  <c r="G17" i="19"/>
  <c r="H17" i="19" s="1"/>
  <c r="G16" i="19"/>
  <c r="H16" i="19" s="1"/>
  <c r="H18" i="19" s="1"/>
  <c r="G15" i="19"/>
  <c r="H15" i="19" s="1"/>
  <c r="G13" i="19"/>
  <c r="H13" i="19" s="1"/>
  <c r="G12" i="19"/>
  <c r="H12" i="19" s="1"/>
  <c r="H14" i="19" s="1"/>
  <c r="H30" i="19" s="1"/>
  <c r="G11" i="19"/>
  <c r="H11" i="19" s="1"/>
  <c r="G10" i="19"/>
  <c r="H10" i="19" s="1"/>
  <c r="G18" i="18"/>
  <c r="H18" i="18" s="1"/>
  <c r="H19" i="18" s="1"/>
  <c r="G17" i="18"/>
  <c r="H17" i="18" s="1"/>
  <c r="G15" i="18"/>
  <c r="H15" i="18" s="1"/>
  <c r="G14" i="18"/>
  <c r="H14" i="18" s="1"/>
  <c r="G13" i="18"/>
  <c r="H13" i="18" s="1"/>
  <c r="G12" i="18"/>
  <c r="H12" i="18" s="1"/>
  <c r="H16" i="18" s="1"/>
  <c r="G11" i="18"/>
  <c r="H11" i="18" s="1"/>
  <c r="G10" i="18"/>
  <c r="H10" i="18" s="1"/>
  <c r="G36" i="18"/>
  <c r="H36" i="18" s="1"/>
  <c r="H37" i="18" s="1"/>
  <c r="G27" i="18"/>
  <c r="H27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0" i="14"/>
  <c r="H10" i="14" s="1"/>
  <c r="G11" i="14"/>
  <c r="H11" i="14" s="1"/>
  <c r="H18" i="14" s="1"/>
  <c r="H19" i="14" s="1"/>
  <c r="G12" i="14"/>
  <c r="H12" i="14" s="1"/>
  <c r="G13" i="14"/>
  <c r="H13" i="14" s="1"/>
  <c r="G14" i="14"/>
  <c r="H14" i="14" s="1"/>
  <c r="G15" i="14"/>
  <c r="G16" i="14"/>
  <c r="H16" i="14" s="1"/>
  <c r="G17" i="14"/>
  <c r="H17" i="14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G13" i="16"/>
  <c r="H13" i="16" s="1"/>
  <c r="G12" i="16"/>
  <c r="H12" i="16" s="1"/>
  <c r="G11" i="16"/>
  <c r="H11" i="16" s="1"/>
  <c r="H25" i="16" s="1"/>
  <c r="H26" i="16" s="1"/>
  <c r="H15" i="14"/>
  <c r="H26" i="18" l="1"/>
  <c r="H38" i="18" s="1"/>
  <c r="H21" i="20"/>
  <c r="H34" i="20" s="1"/>
  <c r="H53" i="21"/>
  <c r="I25" i="6"/>
  <c r="H27" i="6"/>
  <c r="H44" i="6"/>
  <c r="I44" i="6" s="1"/>
  <c r="H45" i="6"/>
  <c r="I45" i="6" s="1"/>
  <c r="H49" i="6"/>
  <c r="I49" i="6" s="1"/>
  <c r="H52" i="6"/>
  <c r="I52" i="6" s="1"/>
  <c r="H53" i="6"/>
  <c r="I53" i="6" s="1"/>
  <c r="I27" i="6" l="1"/>
  <c r="I34" i="6" s="1"/>
  <c r="I50" i="6"/>
  <c r="I81" i="6"/>
  <c r="I117" i="6" l="1"/>
</calcChain>
</file>

<file path=xl/sharedStrings.xml><?xml version="1.0" encoding="utf-8"?>
<sst xmlns="http://schemas.openxmlformats.org/spreadsheetml/2006/main" count="794" uniqueCount="394">
  <si>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</si>
  <si>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</si>
  <si>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</si>
  <si>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</si>
  <si>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</si>
  <si>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</si>
  <si>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</si>
  <si>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</si>
  <si>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LDI</t>
  </si>
  <si>
    <t>PREÇO TOTAL</t>
  </si>
  <si>
    <t xml:space="preserve">FORMA DE EXECUÇÃO: </t>
  </si>
  <si>
    <t>PREÇO UNITÁRIO S/ LDI</t>
  </si>
  <si>
    <t>PREÇO UNITÁRIO C/ LDI</t>
  </si>
  <si>
    <r>
      <t xml:space="preserve">FOLHA Nº: </t>
    </r>
    <r>
      <rPr>
        <b/>
        <sz val="10"/>
        <color indexed="10"/>
        <rFont val="Arial"/>
        <family val="2"/>
      </rPr>
      <t>01/01</t>
    </r>
  </si>
  <si>
    <t>1.1</t>
  </si>
  <si>
    <t>4.1</t>
  </si>
  <si>
    <t>A N E X O   I I - MODELO</t>
  </si>
  <si>
    <t>3.1</t>
  </si>
  <si>
    <t>1.2</t>
  </si>
  <si>
    <t>5.1</t>
  </si>
  <si>
    <t>2.1</t>
  </si>
  <si>
    <t>4.2</t>
  </si>
  <si>
    <t>4.4</t>
  </si>
  <si>
    <t>7.1</t>
  </si>
  <si>
    <t>3.2</t>
  </si>
  <si>
    <t>6.1</t>
  </si>
  <si>
    <t>7.2</t>
  </si>
  <si>
    <t>TOTAL</t>
  </si>
  <si>
    <t>PREFEITURA MUNICIPAL DE IPUIUNA</t>
  </si>
  <si>
    <t>REGIÃO/MÊS DE REFERÊNCIA: REGIÃO SUL DEZEMBRO 2013</t>
  </si>
  <si>
    <t>CARLOS HERMÍNIO DE SOUZA - ENG. CIVIL</t>
  </si>
  <si>
    <t>CREA: 27241/D</t>
  </si>
  <si>
    <t>1.3</t>
  </si>
  <si>
    <t>1.4</t>
  </si>
  <si>
    <t>1.5</t>
  </si>
  <si>
    <t>1.6</t>
  </si>
  <si>
    <t>3.3</t>
  </si>
  <si>
    <t>3.4</t>
  </si>
  <si>
    <t>5.2</t>
  </si>
  <si>
    <t>REV-EMB-005</t>
  </si>
  <si>
    <t>REV-REB-005</t>
  </si>
  <si>
    <t>m²</t>
  </si>
  <si>
    <t>COBERTURA</t>
  </si>
  <si>
    <t>ESQUADRIAS</t>
  </si>
  <si>
    <t>pç</t>
  </si>
  <si>
    <t>PISO</t>
  </si>
  <si>
    <t>Demolição de piso de concreto</t>
  </si>
  <si>
    <t>m³</t>
  </si>
  <si>
    <t>m</t>
  </si>
  <si>
    <t>vb</t>
  </si>
  <si>
    <t>DIVERSOS</t>
  </si>
  <si>
    <t>X</t>
  </si>
  <si>
    <t>PIN-ACR-010</t>
  </si>
  <si>
    <t>2.2</t>
  </si>
  <si>
    <t>2.3</t>
  </si>
  <si>
    <t>2.4</t>
  </si>
  <si>
    <t>2.5</t>
  </si>
  <si>
    <t>DEM-PIS-015</t>
  </si>
  <si>
    <t>OBR-VIA-075</t>
  </si>
  <si>
    <t>TER-REA-005</t>
  </si>
  <si>
    <t>4.3</t>
  </si>
  <si>
    <t>5.3</t>
  </si>
  <si>
    <t>5.4</t>
  </si>
  <si>
    <t>5.5</t>
  </si>
  <si>
    <t>REFORMA GERAL DA ESCOLA  MUNICIPAL VICENTINA DE AGUIAR BRANDÃO</t>
  </si>
  <si>
    <t>LOCAL:  AVENIDA J. K. DE OLIVEIRA- IPUIUNA MG</t>
  </si>
  <si>
    <t>PRAZO DE EXECUÇÃO: 06 Meses</t>
  </si>
  <si>
    <t>DATA: 31/03/2014</t>
  </si>
  <si>
    <t>RAMPA INTERNA</t>
  </si>
  <si>
    <t>Escavação</t>
  </si>
  <si>
    <t>Reaterro</t>
  </si>
  <si>
    <t>Chapisco</t>
  </si>
  <si>
    <t>Emboço</t>
  </si>
  <si>
    <t>Reboco</t>
  </si>
  <si>
    <t>Pintura Latex acrílico</t>
  </si>
  <si>
    <t>Pintura Esmalte sintético</t>
  </si>
  <si>
    <t>Corrimão metálico</t>
  </si>
  <si>
    <t>Concreto para fundação</t>
  </si>
  <si>
    <t>Concreto armado para pilares</t>
  </si>
  <si>
    <t>FUN-COM-100</t>
  </si>
  <si>
    <t>SEE-EST-035</t>
  </si>
  <si>
    <t>Laje maciça 10 cm espessura</t>
  </si>
  <si>
    <t>Concreto armado para pilares,baldrames e cintas</t>
  </si>
  <si>
    <t>Alvenaria em tijolos cerâmico de 15 cm largura</t>
  </si>
  <si>
    <t>ALV-TIJ-030</t>
  </si>
  <si>
    <t>VER-CHA-005</t>
  </si>
  <si>
    <t>PIN-ESM-005</t>
  </si>
  <si>
    <t>SER-COR-005</t>
  </si>
  <si>
    <t>PIS-CIM-010</t>
  </si>
  <si>
    <t xml:space="preserve">Piso em cimento desempenado </t>
  </si>
  <si>
    <t>ELDER DE CÁSSIO SOUZA OLIVA- PREFEITO MUNICIPAL</t>
  </si>
  <si>
    <t>ELDER DE CASSIO SOUZA OLIVA- PREFEITO MUNICIPAL</t>
  </si>
  <si>
    <t>ELEVADOR TIPO PLATAFORMA</t>
  </si>
  <si>
    <t>Demolição de piso e parede de concreto</t>
  </si>
  <si>
    <t>Fundação/estrutura de concreto armado</t>
  </si>
  <si>
    <t>Fechamento em alvenaria</t>
  </si>
  <si>
    <t>Instalação elétrica (Ponto trifásico)</t>
  </si>
  <si>
    <t>Elevador tipo plataforma com Abertura única para Entrada e Saída</t>
  </si>
  <si>
    <t>AMPLIAÇÃO/REFORMA DA COZINHA</t>
  </si>
  <si>
    <t>Sapatas 80 x 80 x30</t>
  </si>
  <si>
    <t>Vigas baldrame e pilares</t>
  </si>
  <si>
    <t>Laje ß 12</t>
  </si>
  <si>
    <t>Concreto estrutural 20 Mpa</t>
  </si>
  <si>
    <t>Tijolo cerâmico 12 x 19 x 19</t>
  </si>
  <si>
    <t>chapisco</t>
  </si>
  <si>
    <t>emboço</t>
  </si>
  <si>
    <t>Substituição de Azulejo branco 20 x 20</t>
  </si>
  <si>
    <t xml:space="preserve">Remoção de emboço </t>
  </si>
  <si>
    <t>Regularização de piso com argamassa de cimento</t>
  </si>
  <si>
    <t>Piso cerâmico PI 5</t>
  </si>
  <si>
    <t>Tubos e conexões</t>
  </si>
  <si>
    <t>Bancada em granito cinza andorinha 300x060 - 2 cubas de aço inox</t>
  </si>
  <si>
    <t>Torneira bancada para pia bica móvel</t>
  </si>
  <si>
    <t>Instalação gás</t>
  </si>
  <si>
    <t>Instalação elétrica</t>
  </si>
  <si>
    <t>3.5</t>
  </si>
  <si>
    <t>ESQUADRIAS DE MADEIRA</t>
  </si>
  <si>
    <t>Porta completa 1,80x0,70 maciça</t>
  </si>
  <si>
    <t>Porta completa 1,80 x 0,90 maciça</t>
  </si>
  <si>
    <t>INSTALAÇÃO HIDRÁULICA</t>
  </si>
  <si>
    <t>Substituição de válvula hidra completa</t>
  </si>
  <si>
    <t>Reposição de tubo e conexões</t>
  </si>
  <si>
    <t>REVESTIMENTO SANITÁRIOS</t>
  </si>
  <si>
    <t>Substituição de Azulejo 20 x 20 branco - altura 1,80</t>
  </si>
  <si>
    <t>Substituição de Piso ceramico PI 5</t>
  </si>
  <si>
    <t>LOUÇAS E METAIS SANITÁRIOS</t>
  </si>
  <si>
    <t>Substituição de Vaso sanitário branco</t>
  </si>
  <si>
    <t>Substituição de Vaso sanitário especial - deficiente fisíco</t>
  </si>
  <si>
    <t>Substituição de Torneira lavatório -bancada</t>
  </si>
  <si>
    <t>Substituição de Torneira lavatório - Coluna</t>
  </si>
  <si>
    <t>Substituição de Lavatório coluna - Branco</t>
  </si>
  <si>
    <t>SANITÁRIOS</t>
  </si>
  <si>
    <t>F</t>
  </si>
  <si>
    <t>4.5</t>
  </si>
  <si>
    <t>pc</t>
  </si>
  <si>
    <t>HALL DE ENTRADA</t>
  </si>
  <si>
    <t>RAMPA</t>
  </si>
  <si>
    <t>Demolição de estrutura de concreto existente</t>
  </si>
  <si>
    <t>Demolição de muro de arrimo</t>
  </si>
  <si>
    <t>Brocas em concreto moldada in loco diâmetro de 20 cm</t>
  </si>
  <si>
    <t>Concreto armado para sapatas</t>
  </si>
  <si>
    <t>Concreto armado para vigas</t>
  </si>
  <si>
    <t>Lastro em concreto, espessura de 10 cm</t>
  </si>
  <si>
    <t>Corrimão em metalon</t>
  </si>
  <si>
    <t>FECHAMENTO</t>
  </si>
  <si>
    <t>Guarda-corpo em metalon</t>
  </si>
  <si>
    <t>Portão em metalon</t>
  </si>
  <si>
    <t>Estrutura de concreto (Sapatas, vigas,pilares, laje)</t>
  </si>
  <si>
    <t>Alambrado</t>
  </si>
  <si>
    <t>Muro divisório com bloco de concreto revestido, esp.: 15 cm, H = 1,80 m,Inclusive fundações</t>
  </si>
  <si>
    <t>Piso cerâmico PEI-5 Liso (preço médio) 30 x 30 cm, assentado com argamassa industrializada, inclusive rejuntamento</t>
  </si>
  <si>
    <t>Piso externo em concreto estampado</t>
  </si>
  <si>
    <t>Paisagismo</t>
  </si>
  <si>
    <t>1.7</t>
  </si>
  <si>
    <t>1.8</t>
  </si>
  <si>
    <t>1.9</t>
  </si>
  <si>
    <t>E</t>
  </si>
  <si>
    <t>SUBTOTAL</t>
  </si>
  <si>
    <t>C</t>
  </si>
  <si>
    <t>B</t>
  </si>
  <si>
    <t>D</t>
  </si>
  <si>
    <t>FUNDAÇÃO/ESTRUTURA DE CONCRETO ARMADO</t>
  </si>
  <si>
    <t>ALVENARIA</t>
  </si>
  <si>
    <t>REVESTIMENTO</t>
  </si>
  <si>
    <t>INSTALAÇÕES</t>
  </si>
  <si>
    <t>REFORMA E AMPLIAÇÃO DO POLI ESPORTIVO LICURGO COSTA</t>
  </si>
  <si>
    <t>PIS-CON-015</t>
  </si>
  <si>
    <t>CONTRAPISO DESEMPENADO, COM ARGAMASSA 1:3, SEM JUNTA E = 3 CM</t>
  </si>
  <si>
    <t>PISO MODULAR ESPORTIVO INDOOR</t>
  </si>
  <si>
    <t>DEM-PIS-005</t>
  </si>
  <si>
    <t>DEMOLIÇÃO DE PISO CIMENTADO OU CONTRAPISO DE ARGAMASSA, INCLUSIVE AFASTAMENTO</t>
  </si>
  <si>
    <t>DEM- POR- 015</t>
  </si>
  <si>
    <t>REMOÇÃO DE FOLHA DE PORTA  OU JANELA , INCLUSIVE AFASTAMENTO E EMPILHAMENTO</t>
  </si>
  <si>
    <t>M²</t>
  </si>
  <si>
    <t>M</t>
  </si>
  <si>
    <t>LAJ-APA-020</t>
  </si>
  <si>
    <t>LAJE PRÉ-MOLDADA, APARENTE, INCLUSIVE CAPEAMENTO E = 4 CM, SC = 200 KG/M2, L = 3,00 M</t>
  </si>
  <si>
    <t>ESQ-POR-060</t>
  </si>
  <si>
    <t>PORTA EM MADEIRA DE LEI ESPECIAL 90 X 210 CM, PARA PINTURA, PARA P.N.E., COM PROTEÇÃO INFERIOR EM LAMINADO MELAMÍNICO, INCLUSIVE FERRAGENS E MAÇANETA TIPO ALAVANCA (P2)</t>
  </si>
  <si>
    <t>SER-JAN-005</t>
  </si>
  <si>
    <t>FORNECIMENTO E ASSENTAMENTO DE JANELA BASCULANTE DE FERRO</t>
  </si>
  <si>
    <t>PORTA DE ABRIR, MADEIRA DE LEI PRANCHETA PARA PINTURA COMPLETA 80 X 210 CM,COM FERRAGENS EM FERRO LATONADO</t>
  </si>
  <si>
    <t>ESQ-POR-045</t>
  </si>
  <si>
    <t>SER-POR-055</t>
  </si>
  <si>
    <t xml:space="preserve">PORTÃO DE GRADE COLOCADO COM CADEADO </t>
  </si>
  <si>
    <t>MÊS</t>
  </si>
  <si>
    <t>VIGA U 2" ENRIJECIDA COM METALON 20 X 20, SUPORTE EM EUCALIPTO AUTOCLAVADO PINTADAS NE FRENTE E NO VERSO COM FUNDO ANTICORROSIVO E TINTA AUTOMOTIVA, CONFORME MANUAL DE IDENTIDADE VISUAL DO GOVERNO DE MINAS</t>
  </si>
  <si>
    <t>EST-CON-035</t>
  </si>
  <si>
    <t>FORNECIMENTO E LANÇAMENTO DE CONCRETO ESTRUTURAL VIRADO EM OBRA FCK &gt;= 25 MPA, BRITA 1 E 2</t>
  </si>
  <si>
    <t>M³</t>
  </si>
  <si>
    <t>PIS-CER-015</t>
  </si>
  <si>
    <t>PISO CERÂMICO PEI-5 ANTIDERRAPANTE (PREÇO MÉDIO), ASSENTADO COM ARGAMASSA PRÉ-FABRICADA, INCLUSIVE REJUNTAMENTO</t>
  </si>
  <si>
    <t>ALV-BLO-025</t>
  </si>
  <si>
    <t>ALVENARIA DE BLOCO DE CONCRETO E = 15 CM, APARENTE, VEDAÇÃO</t>
  </si>
  <si>
    <t>REV-AZU-010</t>
  </si>
  <si>
    <t>REVESTIMENTO COM AZULEJO BRANCO 15 X 15 CM, JUNTA A PRUMO, ASSENTADO COM ARGAMASSA PRÉ-FABRICADA, INCLUSIVE REJUNTAMENTO</t>
  </si>
  <si>
    <t>7.3</t>
  </si>
  <si>
    <t/>
  </si>
  <si>
    <t>FOLHA Nº: 01/01</t>
  </si>
  <si>
    <t>8.1</t>
  </si>
  <si>
    <t>EST-FOR-005</t>
  </si>
  <si>
    <t>FORMA E DESFORMA EM TÁBUAS DE PINHO, EXCLUSIVE ESCORAMENTO (3X)</t>
  </si>
  <si>
    <t>SETOP</t>
  </si>
  <si>
    <t>MOBILIZAÇÃO - CANTEIRO DE OBRAS- DEMOLIÇÕES</t>
  </si>
  <si>
    <t>REF.</t>
  </si>
  <si>
    <t>ESCAVAÇÃO MANUAL DE VALAS H &lt;= 1,50 M</t>
  </si>
  <si>
    <t>TER-ESC-035</t>
  </si>
  <si>
    <t>RUFO E CONTRA-RUFO DE CHAPA GALVANIZADA Nº. 24, DESENVOLVIMENTO = 25 CM</t>
  </si>
  <si>
    <t>PLU-RUF-015</t>
  </si>
  <si>
    <t>RUFO E CONTRA-RUFO DE CHAPA GALVANIZADA Nº. 24, DESENVOLVIMENTO = 33 CM</t>
  </si>
  <si>
    <t>PLU-RUF-020</t>
  </si>
  <si>
    <t>COBERTURA EM TELHA DE FIBROCIMENTO ONDULADA E = 6 MM</t>
  </si>
  <si>
    <t>COB-TEL-025</t>
  </si>
  <si>
    <t>FUNDAÇÃO, ESTRUTURA E CONCRETO</t>
  </si>
  <si>
    <t>EST-001</t>
  </si>
  <si>
    <t>4.6</t>
  </si>
  <si>
    <t>INSTALAÇÃO ELÉTRICA</t>
  </si>
  <si>
    <t>SINAPI</t>
  </si>
  <si>
    <t>91941</t>
  </si>
  <si>
    <t>CAIXA RETANGULAR 4" X 2" BAIXA (0,30 M DO PISO), PVC, INSTALADA EM PAREDE - FORNECIMENTO E INSTALAÇÃO</t>
  </si>
  <si>
    <t>UN.</t>
  </si>
  <si>
    <t>91940</t>
  </si>
  <si>
    <t>CAIXA RETANGULAR 4" X 2" MÉDIA (1,30 M DO PISO), PVC, INSTALADA EM PAREDE - FORNECIMENTO E INSTALAÇÃO</t>
  </si>
  <si>
    <t>91939</t>
  </si>
  <si>
    <t>CAIXA RETANGULAR 4" X 2" ALTA (2,00 M DO PISO), PVC, INSTALADA EM PAREDE - FORNECIMENTO E INSTALAÇÃO</t>
  </si>
  <si>
    <t>91926</t>
  </si>
  <si>
    <t>CABO DE COBRE FLEXÍVEL ISOLADO, 2,5 MM², ANTI-CHAMA 450/750 V, PARA CIRCUITOS TERMINAIS - FORNECIMENTO E INSTALAÇÃO</t>
  </si>
  <si>
    <t>91930</t>
  </si>
  <si>
    <t>CABO DE COBRE FLEXÍVEL ISOLADO, 6 MM², ANTI-CHAMA 450/750 V, PARA CIRCUITOS TERMINAIS - FORNECIMENTO E INSTALAÇÃO</t>
  </si>
  <si>
    <t>91953</t>
  </si>
  <si>
    <t>INTERRUPTOR SIMPLES (1 MÓDULO), 10A/250V, INCLUINDO SUPORTE E PLACA, FORNECIMENTO E INSTALAÇÃO</t>
  </si>
  <si>
    <t>91967</t>
  </si>
  <si>
    <t>INTERRUPTOR SIMPLES (3 MÓDULOS), 10A/250V, INCLUINDO SUPORTE E PLACA, FORNECIMENTO E INSTALAÇÃO</t>
  </si>
  <si>
    <t>ORÇ</t>
  </si>
  <si>
    <t>INTERRUPTOR AUTOMATICO POR PRESENÇA 110V 1200W</t>
  </si>
  <si>
    <t>91993</t>
  </si>
  <si>
    <t>TOMADA ALTA DE EMBUTIR (1 MÓDULO), 2P+T 20 A, INCLUINDO SUPORTE E PLACA - FORNECIMENTO E INSTALAÇÃO</t>
  </si>
  <si>
    <t>91997</t>
  </si>
  <si>
    <t>TOMADA MÉDIA DE EMBUTIR (1 MÓDULO), 2P+T 20 A, INCLUINDO SUPORTE E PLACA - FORNECIMENTO E INSTALAÇÃO</t>
  </si>
  <si>
    <t>92001</t>
  </si>
  <si>
    <t>TOMADA BAIXA DE EMBUTIR (1 MÓDULO), 2P+T 20 A, INCLUINDO SUPORTE E PLACA - FORNECIMENTO E INSTALAÇÃO</t>
  </si>
  <si>
    <t>92000</t>
  </si>
  <si>
    <t>TOMADA BAIXA DE EMBUTIR (1 MÓDULO), 2P+T 10 A, INCLUINDO SUPORTE E PLACA - FORNECIMENTO E INSTALAÇÃO</t>
  </si>
  <si>
    <t>93653</t>
  </si>
  <si>
    <t>DISJUNTOR MONOPOLAR TIPO DIN, CORRENTE NOMINAL DE 10A - FORNECIMENTOINSTALAÇÃO</t>
  </si>
  <si>
    <t>93660</t>
  </si>
  <si>
    <t>DISJUNTOR BIPOLAR TIPO DIN, CORRENTE NOMINAL DE 10A - FORNECIMENTO E INSTALAÇÃO</t>
  </si>
  <si>
    <t>93662</t>
  </si>
  <si>
    <t>DISJUNTOR BIPOLAR TIPO DIN, CORRENTE NOMINAL DE 20A - FORNECIMENTO E INSTALAÇÃO</t>
  </si>
  <si>
    <t>INSUMO 38774</t>
  </si>
  <si>
    <t>LUMINARIA DE EMERGENCIA 30 LEDS, POTENCIA 2 W, BATERIA DE LITIO, AUTONOMIA DE 6 HORAS</t>
  </si>
  <si>
    <t>INSUMO 2688</t>
  </si>
  <si>
    <t>ELETRODUTO PVC FLEXIVEL CORRUGADO, COR AMARELA, DE 25 MM</t>
  </si>
  <si>
    <t>93042</t>
  </si>
  <si>
    <t>LÂMPADA LED 6 W BIVOLT BRANCA, FORMATO TRADICIONAL (BASE E27) - FORNECIMENTO E INSTALAÇÃO</t>
  </si>
  <si>
    <t>93043</t>
  </si>
  <si>
    <t>LÂMPADA LED 10 W BIVOLT BRANCA, FORMATO TRADICIONAL (BASE E27) - FORNECIMENTO E INSTALAÇÃO</t>
  </si>
  <si>
    <t>LÂMPADA LED 12 W BIVOLT BRANCA, FORMATO TRADICIONAL (BASE E27) - FORNECIMENTO E INSTALAÇÃO</t>
  </si>
  <si>
    <t>LÂMPADA LED TUBULAR T8 18W</t>
  </si>
  <si>
    <t>LÂMPADA LED TUBULAR T8 10W</t>
  </si>
  <si>
    <t>REFLETOR LED 200W</t>
  </si>
  <si>
    <t>PLAFONIER COM SOQUETE</t>
  </si>
  <si>
    <t>LUMINÁRIA TIPO CALHA P/ 2 LAMPADAS LED TUBULAR 18W</t>
  </si>
  <si>
    <t>LUMINÁRIA TIPO CALHA P/ 2 LAMPADAS LED TUBULAR 10W</t>
  </si>
  <si>
    <t>74131/004</t>
  </si>
  <si>
    <t>QUADRO DE DISTRIBUICAO DE ENERGIA DE EMBUTIR, EM CHAPA METALICA, PARA 18 DISJUNTORES TERMOMAGNETICOS MONOPOLARES, COM BARRAMENTO TRIFASICO E NEUTRO, FORNECIMENTO E INSTALACAO</t>
  </si>
  <si>
    <t>SUBTOT</t>
  </si>
  <si>
    <t>SINAPI/CR</t>
  </si>
  <si>
    <t>Unid</t>
  </si>
  <si>
    <t xml:space="preserve">74166/001 </t>
  </si>
  <si>
    <t>Joelho 45 graus, PVC, serie normal, esgoto predial, DN 100 mm, junta elástica, fornecido e instalado em ramal de descarga ou ramal de esgoto sanitário. Af_12/2014</t>
  </si>
  <si>
    <t>Joelho 45 graus, PVC, serie normal, esgoto predial, DN 40 mm, junta soldável, fornecido e instalado em ramal de descarga ou ramal de esgoto sanitário. Af_12/2014_p</t>
  </si>
  <si>
    <t>Joelho 45 graus, PVC, serie normal, esgoto predial, DN 50 mm, junta elástica, fornecido e instalado em ramal de descarga ou ramal de esgoto sanitário. Af_12/2014</t>
  </si>
  <si>
    <t>Joelho 90 graus, PVC, serie normal, esgoto predial, DN 100 mm, junta elástica, fornecido e instalado em prumada de esgoto sanitário ou ventilação. Af_12/2014</t>
  </si>
  <si>
    <t>Joelho 90 graus, PVC, serie normal, esgoto predial, DN 40 mm, junta soldável, fornecido e instalado em ramal de descarga ou ramal de esgoto sanitário. Af_12/2014_p</t>
  </si>
  <si>
    <t>Junção simples, PVC, serie normal, esgoto predial, DN 100 x 100 mm, junta elástica, fornecido e instalado em ramal de descarga ou ramal de esgoto sanitário. Af_12/2014</t>
  </si>
  <si>
    <t>Luva simples, PVC, serie normal, esgoto predial, DN 100 mm, junta elástica, fornecido e instalado em prumada de esgoto sanitário ou ventilação. Af_12/2014</t>
  </si>
  <si>
    <t>Luva simples, PVC, serie normal, esgoto predial, DN 50 mm, junta elástica, fornecido e instalado em prumada de esgoto sanitário ou ventilação. Af_12/2014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</si>
  <si>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Af_10/2015_p</t>
  </si>
  <si>
    <t>(Composição representativa) do serviço de instalação de tubo de PVC, série normal, esgoto predial, DN 50 mm (instalado em ramal de descarga ou ramal de esgoto sanitário), inclusive conexões, cortes e fixações para, prédios. Af_10/2015_p</t>
  </si>
  <si>
    <t>(Composição representativa) do serviço de instalação de tubo de PVC, série normal, esgoto predial, DN 40 mm (instalado em ramal de descarga ou ramal de esgoto sanitário), inclusive conexões, cortes e fixações, para prédios. Af_10/2015_p</t>
  </si>
  <si>
    <t>Te, PVC, serie normal, esgoto predial, DN 100 x 100 mm, junta elástica, fornecido e instalado em ramal de descarga ou ramal de esgoto sanitário. Af_12/2014</t>
  </si>
  <si>
    <t>40729</t>
  </si>
  <si>
    <t>VALVULA DESCARGA 1.1/2" COM REGISTRO, ACABAMENTO EM METAL CROMADO - FORNECIMENTO E INSTALACAO</t>
  </si>
  <si>
    <t>UN</t>
  </si>
  <si>
    <t>89501</t>
  </si>
  <si>
    <t>JOELHO 90 GRAUS, PVC, SOLDÁVEL, DN 50MM, INSTALADO EM PRUMADA DE ÁGUA - FORNECIMENTO E INSTALAÇÃO. AF_12/2014</t>
  </si>
  <si>
    <t>94694</t>
  </si>
  <si>
    <t>TÊ, PVC, SOLDÁVEL, DN 50 MM INSTALADO EM RESERVAÇÃO DE ÁGUA DE EDIFICAÇÃO QUE POSSUA RESERVATÓRIO DE FIBRA/FIBROCIMENTO   FORNECIMENTO E INSTALAÇÃO. AF_06/2016</t>
  </si>
  <si>
    <t>89577</t>
  </si>
  <si>
    <t>LUVA DE CORRER, PVC, SOLDÁVEL, DN 50MM, INSTALADO EM PRUMADA DE ÁGUA - FORNECIMENTO E INSTALAÇÃO. AF_12/2014</t>
  </si>
  <si>
    <t>89596</t>
  </si>
  <si>
    <t>ADAPTADOR CURTO COM BOLSA E ROSCA PARA REGISTRO, PVC, SOLDÁVEL, DN 50MM X 1.1/2, INSTALADO EM PRUMADA DE ÁGUA - FORNECIMENTO E INSTALAÇÃO. AF_12/2014</t>
  </si>
  <si>
    <t>89449</t>
  </si>
  <si>
    <t>TUBO, PVC, SOLDÁVEL, DN 50MM, INSTALADO EM PRUMADA DE ÁGUA - FORNECIMENTO E INSTALAÇÃO. AF_12/2014</t>
  </si>
  <si>
    <t>89356</t>
  </si>
  <si>
    <t>TUBO, PVC, SOLDÁVEL, DN 25MM, INSTALADO EM RAMAL OU SUB-RAMAL DE ÁGUA - FORNECIMENTO E INSTALAÇÃO. AF_12/2014</t>
  </si>
  <si>
    <t>95470</t>
  </si>
  <si>
    <t>VASO SANITARIO SIFONADO CONVENCIONAL COM LOUÇA BRANCA, INCLUSO CONJUNTO DE LIGAÇÃO PARA BACIA SANITÁRIA AJUSTÁVEL - FORNECIMENTO E INSTALAÇÃO. AF_10/2016</t>
  </si>
  <si>
    <t>95471</t>
  </si>
  <si>
    <t>BARRA DE APOIO EM AÇO INOX PARA P.N.E. L = 80 CM (LAVATÓRIO)</t>
  </si>
  <si>
    <t>ACE-BAR-005</t>
  </si>
  <si>
    <t>BARRA DE APOIO EM AÇO INOX PARA P.N.E. L = 100 CM (PAREDE)</t>
  </si>
  <si>
    <t>ACE-BAR-010</t>
  </si>
  <si>
    <t>UM</t>
  </si>
  <si>
    <t>HIDROSSANITÁRIO</t>
  </si>
  <si>
    <t>PISOS E REVESTIMENTO</t>
  </si>
  <si>
    <t>Lavatório louça branca suspenso, 29,5 x 39cm ou equivalente, padrão popular, incluso sifão flexível em PVC, válvula e engate flexível 30cm em plástico e torneira cromada de mesa, padrão popular - Fornecimento e instalação. AF_12/2013</t>
  </si>
  <si>
    <t>Caixa de inspeção em concreto pré-moldado DN 60cm com tampa h= 60cm - Fornecimento e instalação</t>
  </si>
  <si>
    <t>Caixa sifonada, PVC, DN 100 x 100 x 50 mm, junta elástica, fornecida e instalada em ramal de descarga ou em ramal de esgoto sanitário. AF_12/2014</t>
  </si>
  <si>
    <t>Te, PVC, serie normal, esgoto predial, DN 40 x 40 mm, junta soldável, fornecido e instalado em ramal de descarga ou ramal de esgoto sanitário. AF_12/2014</t>
  </si>
  <si>
    <t>IIO-PLA-0005</t>
  </si>
  <si>
    <t xml:space="preserve">FORNECIMENTO E COLOCAÇÃO DE PLACA DE OBRA EM CHAPA GALVANIZADA (3,00x1,50 M) - EM CHAPA GALVANIZADA 0,26 AFIXADAS COM REBITES 540 E PARAFUSOS 3/8, EM ESTRUTURA METÁLICA </t>
  </si>
  <si>
    <t>LIMPEZA GERAL DE OBRA</t>
  </si>
  <si>
    <t>LIM-GER-005</t>
  </si>
  <si>
    <t>PLU-CAL-010</t>
  </si>
  <si>
    <t>CALHA DE CHAPA GALVANIZADA Nº. 22 GSG, DESENVOLVIMENTO = 40 CM</t>
  </si>
  <si>
    <t>CONDUTOR DE AP DO TELHADO EM TUBO PVC ESGOTO, INCLUSIVE CONEXÕES E SUPORTES, 75 MM</t>
  </si>
  <si>
    <t>3.6</t>
  </si>
  <si>
    <t>PLU-CON-006</t>
  </si>
  <si>
    <t>3.7</t>
  </si>
  <si>
    <t>PLU-RUF-005</t>
  </si>
  <si>
    <t>RUFO E CONTRA-RUFO DE CHAPA GALVANIZADA Nº. 24, DESENVOLVIMENTO = 15 CM</t>
  </si>
  <si>
    <t>PORTA DE SANITÁRIO COMPLETA, COM BATENTES DE FERRO, ESTRUTURA EM METALON 20 X 30 MM, FOLHA EM CHAPA GALVANIZADA Nº. 18, TRANQUETA E DOBRADIÇAS - 60 X 150 CM</t>
  </si>
  <si>
    <t>SER-POR-025</t>
  </si>
  <si>
    <t>PÇ</t>
  </si>
  <si>
    <t>PORTA DE ABRIR, MADEIRA DE LEI PRANCHETA PARA PINTURA COMPLETA 70 X 210 CM,COM FERRAGENS EM FERRO LATONADO</t>
  </si>
  <si>
    <t>RODAPÉ DE CERÂMICA H = 10 CM</t>
  </si>
  <si>
    <t>ROD-CER-005</t>
  </si>
  <si>
    <t xml:space="preserve">m </t>
  </si>
  <si>
    <t xml:space="preserve">VASO SANITARIO SIFONADO CONVENCIONAL PARA PCD SEM FURO FRONTAL COM LOUÇA BRANCA SEM ASSENTO, INCLUSO CONJUNTO DE LIGAÇÃO PARA BACIA SANITÁRIA </t>
  </si>
  <si>
    <t>96543</t>
  </si>
  <si>
    <t>ARMAÇÃO DE BLOCO, VIGA BALDRAME E SAPATA UTILIZANDO AÇO CA-60 DE 5 MM - MONTAGEM. AF_06/2017</t>
  </si>
  <si>
    <t>KG</t>
  </si>
  <si>
    <t>REGIÃO/MÊS DE REFERÊNCIA SETOP: REGIÃO SUL JULHO DE 2017</t>
  </si>
  <si>
    <t>REGIÃO/MÊS DE REFERÊNCIA SINAPI:  OUTUBRO DE 2017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</si>
  <si>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</si>
  <si>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</si>
  <si>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</si>
  <si>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</si>
  <si>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</si>
  <si>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</si>
  <si>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</si>
  <si>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</si>
  <si>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</si>
  <si>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</si>
  <si>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</si>
  <si>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</si>
  <si>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</si>
  <si>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</si>
  <si>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</si>
  <si>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</si>
  <si>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</si>
  <si>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</si>
  <si>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</si>
  <si>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</si>
  <si>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</si>
  <si>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</si>
  <si>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</si>
  <si>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</si>
  <si>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</si>
  <si>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</si>
  <si>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</si>
  <si>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</si>
  <si>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</si>
  <si>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</si>
  <si>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</si>
  <si>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</si>
  <si>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</si>
  <si>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</si>
  <si>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</si>
  <si>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</si>
  <si>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</si>
  <si>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</si>
  <si>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</si>
  <si>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</si>
  <si>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</si>
  <si>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</si>
  <si>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</si>
  <si>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</si>
  <si>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</si>
  <si>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</si>
  <si>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</si>
  <si>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</si>
  <si>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</si>
  <si>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</si>
  <si>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 xml:space="preserve">A N E X O   V </t>
  </si>
  <si>
    <t>EMPRESA:</t>
  </si>
  <si>
    <t>DATA: XX/XX/2018</t>
  </si>
  <si>
    <t>PRAZO DE EXECUÇÃO: 04 Meses</t>
  </si>
  <si>
    <t xml:space="preserve">LOCAL:  </t>
  </si>
  <si>
    <t>RESPONSÁVEL LEGAL DA EMPRESA</t>
  </si>
  <si>
    <t>RG E CPF:</t>
  </si>
  <si>
    <t>RAZÃO SOCIAL CNPJ: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</si>
</sst>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000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9"/>
      <color indexed="8"/>
      <name val="Century Gothic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0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0" fillId="0" borderId="0" xfId="0" applyNumberFormat="1"/>
    <xf numFmtId="10" fontId="6" fillId="0" borderId="5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4" fontId="11" fillId="0" borderId="0" xfId="0" applyNumberFormat="1" applyFont="1" applyFill="1"/>
    <xf numFmtId="0" fontId="11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4" fontId="5" fillId="2" borderId="40" xfId="2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64" fontId="5" fillId="0" borderId="40" xfId="2" applyNumberFormat="1" applyFont="1" applyFill="1" applyBorder="1" applyAlignment="1">
      <alignment horizontal="right" vertical="center" wrapText="1"/>
    </xf>
    <xf numFmtId="164" fontId="5" fillId="2" borderId="2" xfId="2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/>
    <xf numFmtId="0" fontId="5" fillId="0" borderId="0" xfId="0" applyFont="1"/>
    <xf numFmtId="0" fontId="3" fillId="0" borderId="13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164" fontId="5" fillId="2" borderId="49" xfId="2" applyFont="1" applyFill="1" applyBorder="1" applyAlignment="1">
      <alignment horizontal="left" vertical="center" wrapText="1"/>
    </xf>
    <xf numFmtId="164" fontId="5" fillId="2" borderId="33" xfId="2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 applyFill="1"/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0" xfId="0" applyNumberFormat="1" applyFont="1"/>
    <xf numFmtId="0" fontId="15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5" fillId="0" borderId="5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2" fontId="5" fillId="0" borderId="10" xfId="2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5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4" fontId="5" fillId="0" borderId="58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 wrapText="1"/>
    </xf>
    <xf numFmtId="164" fontId="5" fillId="2" borderId="10" xfId="2" applyNumberFormat="1" applyFont="1" applyFill="1" applyBorder="1" applyAlignment="1">
      <alignment horizontal="right" vertical="center" wrapText="1"/>
    </xf>
    <xf numFmtId="4" fontId="11" fillId="0" borderId="59" xfId="0" applyNumberFormat="1" applyFont="1" applyFill="1" applyBorder="1" applyAlignment="1">
      <alignment horizontal="center" vertical="center" wrapText="1"/>
    </xf>
    <xf numFmtId="4" fontId="12" fillId="0" borderId="56" xfId="0" applyNumberFormat="1" applyFont="1" applyFill="1" applyBorder="1" applyAlignment="1">
      <alignment horizontal="center" vertical="center" wrapText="1"/>
    </xf>
    <xf numFmtId="4" fontId="12" fillId="0" borderId="51" xfId="0" applyNumberFormat="1" applyFont="1" applyFill="1" applyBorder="1" applyAlignment="1">
      <alignment horizontal="center" vertical="center" wrapText="1"/>
    </xf>
    <xf numFmtId="4" fontId="11" fillId="0" borderId="56" xfId="0" applyNumberFormat="1" applyFont="1" applyFill="1" applyBorder="1" applyAlignment="1">
      <alignment horizontal="center" vertical="center" wrapText="1"/>
    </xf>
    <xf numFmtId="4" fontId="3" fillId="0" borderId="5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0" fillId="0" borderId="56" xfId="0" applyBorder="1"/>
    <xf numFmtId="4" fontId="3" fillId="0" borderId="21" xfId="0" applyNumberFormat="1" applyFont="1" applyBorder="1" applyAlignment="1">
      <alignment horizontal="center" vertical="center" wrapText="1"/>
    </xf>
    <xf numFmtId="4" fontId="0" fillId="0" borderId="56" xfId="0" applyNumberFormat="1" applyBorder="1"/>
    <xf numFmtId="164" fontId="5" fillId="2" borderId="10" xfId="2" quotePrefix="1" applyNumberFormat="1" applyFont="1" applyFill="1" applyBorder="1" applyAlignment="1">
      <alignment horizontal="right" vertical="center" wrapText="1"/>
    </xf>
    <xf numFmtId="0" fontId="11" fillId="0" borderId="56" xfId="0" applyFont="1" applyFill="1" applyBorder="1" applyAlignment="1">
      <alignment horizontal="center" vertical="center" wrapText="1"/>
    </xf>
    <xf numFmtId="49" fontId="15" fillId="0" borderId="56" xfId="0" applyNumberFormat="1" applyFont="1" applyFill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/>
    </xf>
    <xf numFmtId="4" fontId="5" fillId="0" borderId="56" xfId="0" applyNumberFormat="1" applyFont="1" applyBorder="1" applyAlignment="1">
      <alignment horizontal="center" vertical="center"/>
    </xf>
    <xf numFmtId="164" fontId="5" fillId="2" borderId="56" xfId="2" applyNumberFormat="1" applyFont="1" applyFill="1" applyBorder="1" applyAlignment="1">
      <alignment horizontal="right" vertical="center" wrapText="1"/>
    </xf>
    <xf numFmtId="0" fontId="7" fillId="0" borderId="48" xfId="0" applyFont="1" applyBorder="1" applyAlignment="1">
      <alignment horizontal="center" vertical="center" wrapText="1"/>
    </xf>
    <xf numFmtId="49" fontId="15" fillId="0" borderId="54" xfId="0" applyNumberFormat="1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164" fontId="5" fillId="2" borderId="50" xfId="2" applyNumberFormat="1" applyFont="1" applyFill="1" applyBorder="1" applyAlignment="1">
      <alignment horizontal="right" vertical="center" wrapText="1"/>
    </xf>
    <xf numFmtId="4" fontId="12" fillId="0" borderId="48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41" xfId="0" applyFont="1" applyFill="1" applyBorder="1" applyAlignment="1">
      <alignment horizontal="left" vertical="center" wrapText="1"/>
    </xf>
    <xf numFmtId="4" fontId="16" fillId="0" borderId="0" xfId="0" applyNumberFormat="1" applyFont="1" applyFill="1"/>
    <xf numFmtId="0" fontId="16" fillId="0" borderId="0" xfId="0" quotePrefix="1" applyFont="1" applyFill="1"/>
    <xf numFmtId="2" fontId="14" fillId="0" borderId="51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center" wrapText="1"/>
    </xf>
    <xf numFmtId="2" fontId="14" fillId="0" borderId="56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5" fillId="0" borderId="23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164" fontId="5" fillId="0" borderId="54" xfId="2" applyFont="1" applyFill="1" applyBorder="1" applyAlignment="1">
      <alignment horizontal="left" vertical="center" wrapText="1"/>
    </xf>
    <xf numFmtId="164" fontId="5" fillId="0" borderId="23" xfId="2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23" xfId="2" applyNumberFormat="1" applyFont="1" applyFill="1" applyBorder="1" applyAlignment="1">
      <alignment horizontal="center" vertical="center" wrapText="1"/>
    </xf>
    <xf numFmtId="164" fontId="5" fillId="0" borderId="10" xfId="2" applyFont="1" applyFill="1" applyBorder="1" applyAlignment="1">
      <alignment horizontal="left" vertical="center" wrapText="1"/>
    </xf>
    <xf numFmtId="164" fontId="5" fillId="0" borderId="10" xfId="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5" fillId="0" borderId="10" xfId="0" applyFont="1" applyFill="1" applyBorder="1"/>
    <xf numFmtId="2" fontId="19" fillId="0" borderId="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44" fontId="20" fillId="0" borderId="10" xfId="3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54" xfId="0" applyFont="1" applyFill="1" applyBorder="1" applyAlignment="1">
      <alignment vertical="center" wrapText="1"/>
    </xf>
    <xf numFmtId="164" fontId="3" fillId="0" borderId="23" xfId="2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/>
    </xf>
    <xf numFmtId="165" fontId="16" fillId="0" borderId="0" xfId="0" applyNumberFormat="1" applyFont="1" applyFill="1"/>
    <xf numFmtId="2" fontId="16" fillId="0" borderId="15" xfId="0" applyNumberFormat="1" applyFont="1" applyFill="1" applyBorder="1" applyAlignment="1">
      <alignment horizontal="center" vertical="center" wrapText="1"/>
    </xf>
    <xf numFmtId="2" fontId="16" fillId="0" borderId="52" xfId="0" applyNumberFormat="1" applyFont="1" applyFill="1" applyBorder="1" applyAlignment="1">
      <alignment horizontal="center" vertical="center" wrapText="1"/>
    </xf>
    <xf numFmtId="2" fontId="16" fillId="0" borderId="61" xfId="0" applyNumberFormat="1" applyFont="1" applyFill="1" applyBorder="1" applyAlignment="1">
      <alignment horizontal="center" vertical="center" wrapText="1"/>
    </xf>
    <xf numFmtId="2" fontId="16" fillId="0" borderId="6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6" fillId="0" borderId="54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2" fontId="5" fillId="0" borderId="54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54" xfId="2" applyNumberFormat="1" applyFont="1" applyFill="1" applyBorder="1" applyAlignment="1">
      <alignment horizontal="center" vertical="center" wrapText="1"/>
    </xf>
    <xf numFmtId="2" fontId="5" fillId="0" borderId="23" xfId="2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5" fillId="0" borderId="54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57300" y="66675"/>
          <a:ext cx="36195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85725</xdr:rowOff>
        </xdr:from>
        <xdr:to>
          <xdr:col>2</xdr:col>
          <xdr:colOff>66675</xdr:colOff>
          <xdr:row>0</xdr:row>
          <xdr:rowOff>704850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66675</xdr:rowOff>
    </xdr:from>
    <xdr:to>
      <xdr:col>5</xdr:col>
      <xdr:colOff>19050</xdr:colOff>
      <xdr:row>0</xdr:row>
      <xdr:rowOff>704850</xdr:rowOff>
    </xdr:to>
    <xdr:sp macro="" textlink="">
      <xdr:nvSpPr>
        <xdr:cNvPr id="5121" name="Text Box 6"/>
        <xdr:cNvSpPr txBox="1">
          <a:spLocks noChangeArrowheads="1"/>
        </xdr:cNvSpPr>
      </xdr:nvSpPr>
      <xdr:spPr bwMode="auto">
        <a:xfrm>
          <a:off x="1190625" y="66675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TIMBRE DA EMPRESA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23975" y="66675"/>
          <a:ext cx="3124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85725</xdr:rowOff>
        </xdr:from>
        <xdr:to>
          <xdr:col>2</xdr:col>
          <xdr:colOff>0</xdr:colOff>
          <xdr:row>0</xdr:row>
          <xdr:rowOff>704850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57300" y="66675"/>
          <a:ext cx="36195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85725</xdr:rowOff>
        </xdr:from>
        <xdr:to>
          <xdr:col>2</xdr:col>
          <xdr:colOff>0</xdr:colOff>
          <xdr:row>0</xdr:row>
          <xdr:rowOff>704850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23975" y="66675"/>
          <a:ext cx="3124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85725</xdr:rowOff>
        </xdr:from>
        <xdr:to>
          <xdr:col>2</xdr:col>
          <xdr:colOff>0</xdr:colOff>
          <xdr:row>0</xdr:row>
          <xdr:rowOff>704850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23975" y="66675"/>
          <a:ext cx="3124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85725</xdr:rowOff>
        </xdr:from>
        <xdr:to>
          <xdr:col>2</xdr:col>
          <xdr:colOff>0</xdr:colOff>
          <xdr:row>0</xdr:row>
          <xdr:rowOff>704850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23975" y="66675"/>
          <a:ext cx="3124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85725</xdr:rowOff>
        </xdr:from>
        <xdr:to>
          <xdr:col>2</xdr:col>
          <xdr:colOff>0</xdr:colOff>
          <xdr:row>0</xdr:row>
          <xdr:rowOff>704850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showZeros="0" topLeftCell="A44" zoomScale="136" zoomScaleNormal="136" zoomScaleSheetLayoutView="100" workbookViewId="0">
      <selection activeCell="A10" sqref="A10:XFD52"/>
    </sheetView>
  </sheetViews>
  <sheetFormatPr defaultRowHeight="12.75" x14ac:dyDescent="0.2"/>
  <cols>
    <col min="1" max="1" width="5.42578125" bestFit="1" customWidth="1"/>
    <col min="2" max="2" width="11.7109375" customWidth="1"/>
    <col min="3" max="3" width="46.5703125" customWidth="1"/>
    <col min="5" max="6" width="10.5703125" customWidth="1"/>
    <col min="7" max="7" width="11.28515625" customWidth="1"/>
    <col min="8" max="8" width="11.42578125" customWidth="1"/>
    <col min="9" max="9" width="9.5703125" style="6" bestFit="1" customWidth="1"/>
  </cols>
  <sheetData>
    <row r="1" spans="1:9" ht="60.75" customHeight="1" thickBot="1" x14ac:dyDescent="0.25">
      <c r="A1" s="236"/>
      <c r="B1" s="237"/>
      <c r="C1" s="238"/>
      <c r="D1" s="238"/>
      <c r="E1" s="238"/>
      <c r="F1" s="238"/>
      <c r="G1" s="238"/>
      <c r="H1" s="239"/>
    </row>
    <row r="2" spans="1:9" ht="16.5" thickBot="1" x14ac:dyDescent="0.3">
      <c r="A2" s="240" t="s">
        <v>16</v>
      </c>
      <c r="B2" s="241"/>
      <c r="C2" s="241"/>
      <c r="D2" s="241"/>
      <c r="E2" s="241"/>
      <c r="F2" s="241"/>
      <c r="G2" s="241"/>
      <c r="H2" s="242"/>
    </row>
    <row r="3" spans="1:9" ht="20.100000000000001" customHeight="1" thickBot="1" x14ac:dyDescent="0.25">
      <c r="A3" s="243" t="s">
        <v>4</v>
      </c>
      <c r="B3" s="244"/>
      <c r="C3" s="244"/>
      <c r="D3" s="244"/>
      <c r="E3" s="244"/>
      <c r="F3" s="244"/>
      <c r="G3" s="244"/>
      <c r="H3" s="245"/>
    </row>
    <row r="4" spans="1:9" ht="20.100000000000001" customHeight="1" x14ac:dyDescent="0.2">
      <c r="A4" s="246" t="s">
        <v>28</v>
      </c>
      <c r="B4" s="247"/>
      <c r="C4" s="247"/>
      <c r="D4" s="247"/>
      <c r="E4" s="248"/>
      <c r="F4" s="249" t="s">
        <v>13</v>
      </c>
      <c r="G4" s="250"/>
      <c r="H4" s="251"/>
    </row>
    <row r="5" spans="1:9" ht="20.100000000000001" customHeight="1" x14ac:dyDescent="0.2">
      <c r="A5" s="254" t="s">
        <v>64</v>
      </c>
      <c r="B5" s="255"/>
      <c r="C5" s="255"/>
      <c r="D5" s="255"/>
      <c r="E5" s="256"/>
      <c r="F5" s="257" t="s">
        <v>67</v>
      </c>
      <c r="G5" s="258"/>
      <c r="H5" s="259"/>
    </row>
    <row r="6" spans="1:9" ht="20.100000000000001" customHeight="1" x14ac:dyDescent="0.2">
      <c r="A6" s="260" t="s">
        <v>65</v>
      </c>
      <c r="B6" s="261"/>
      <c r="C6" s="261"/>
      <c r="D6" s="262"/>
      <c r="E6" s="263" t="s">
        <v>10</v>
      </c>
      <c r="F6" s="264"/>
      <c r="G6" s="264"/>
      <c r="H6" s="265"/>
    </row>
    <row r="7" spans="1:9" ht="20.100000000000001" customHeight="1" x14ac:dyDescent="0.2">
      <c r="A7" s="266" t="s">
        <v>29</v>
      </c>
      <c r="B7" s="267"/>
      <c r="C7" s="267"/>
      <c r="D7" s="268"/>
      <c r="E7" s="269" t="s">
        <v>51</v>
      </c>
      <c r="F7" s="271" t="s">
        <v>6</v>
      </c>
      <c r="G7" s="56"/>
      <c r="H7" s="3" t="s">
        <v>7</v>
      </c>
    </row>
    <row r="8" spans="1:9" ht="20.100000000000001" customHeight="1" thickBot="1" x14ac:dyDescent="0.25">
      <c r="A8" s="273" t="s">
        <v>66</v>
      </c>
      <c r="B8" s="274"/>
      <c r="C8" s="274"/>
      <c r="D8" s="275"/>
      <c r="E8" s="270"/>
      <c r="F8" s="272"/>
      <c r="G8" s="4" t="s">
        <v>8</v>
      </c>
      <c r="H8" s="7">
        <v>0</v>
      </c>
    </row>
    <row r="9" spans="1:9" ht="38.25" x14ac:dyDescent="0.2">
      <c r="A9" s="8" t="s">
        <v>0</v>
      </c>
      <c r="B9" s="9" t="s">
        <v>5</v>
      </c>
      <c r="C9" s="9" t="s">
        <v>1</v>
      </c>
      <c r="D9" s="9" t="s">
        <v>3</v>
      </c>
      <c r="E9" s="10" t="s">
        <v>2</v>
      </c>
      <c r="F9" s="10" t="s">
        <v>11</v>
      </c>
      <c r="G9" s="10" t="s">
        <v>12</v>
      </c>
      <c r="H9" s="11" t="s">
        <v>9</v>
      </c>
    </row>
    <row r="10" spans="1:9" x14ac:dyDescent="0.2">
      <c r="A10" s="101"/>
      <c r="B10" s="101"/>
      <c r="C10" s="93"/>
      <c r="D10" s="101"/>
      <c r="E10" s="102"/>
      <c r="F10" s="102"/>
      <c r="G10" s="102"/>
      <c r="H10" s="102"/>
    </row>
    <row r="11" spans="1:9" s="50" customFormat="1" ht="18" customHeight="1" x14ac:dyDescent="0.2">
      <c r="A11" s="104"/>
      <c r="B11" s="103"/>
      <c r="C11" s="62"/>
      <c r="D11" s="63"/>
      <c r="E11" s="64"/>
      <c r="F11" s="52"/>
      <c r="G11" s="52"/>
      <c r="H11" s="53"/>
      <c r="I11" s="49"/>
    </row>
    <row r="12" spans="1:9" s="36" customFormat="1" ht="37.5" customHeight="1" x14ac:dyDescent="0.25">
      <c r="A12" s="39"/>
      <c r="B12" s="71"/>
      <c r="C12" s="61"/>
      <c r="D12" s="65"/>
      <c r="E12" s="66"/>
      <c r="F12" s="41"/>
      <c r="G12" s="42"/>
      <c r="H12" s="43"/>
      <c r="I12" s="78"/>
    </row>
    <row r="13" spans="1:9" s="36" customFormat="1" ht="14.25" x14ac:dyDescent="0.25">
      <c r="A13" s="39"/>
      <c r="B13" s="76"/>
      <c r="C13" s="73"/>
      <c r="D13" s="65"/>
      <c r="E13" s="66"/>
      <c r="F13" s="41"/>
      <c r="G13" s="42"/>
      <c r="H13" s="43"/>
    </row>
    <row r="14" spans="1:9" s="36" customFormat="1" ht="19.5" customHeight="1" x14ac:dyDescent="0.25">
      <c r="A14" s="39"/>
      <c r="B14" s="76"/>
      <c r="C14" s="61"/>
      <c r="D14" s="65"/>
      <c r="E14" s="66"/>
      <c r="F14" s="41"/>
      <c r="G14" s="42"/>
      <c r="H14" s="43"/>
    </row>
    <row r="15" spans="1:9" s="36" customFormat="1" ht="14.25" x14ac:dyDescent="0.25">
      <c r="A15" s="39"/>
      <c r="B15" s="76"/>
      <c r="C15" s="61"/>
      <c r="D15" s="65"/>
      <c r="E15" s="66"/>
      <c r="F15" s="41"/>
      <c r="G15" s="42"/>
      <c r="H15" s="43"/>
    </row>
    <row r="16" spans="1:9" s="36" customFormat="1" ht="14.25" x14ac:dyDescent="0.25">
      <c r="A16" s="39"/>
      <c r="B16" s="76"/>
      <c r="C16" s="61"/>
      <c r="D16" s="65"/>
      <c r="E16" s="66"/>
      <c r="F16" s="41"/>
      <c r="G16" s="42"/>
      <c r="H16" s="43"/>
    </row>
    <row r="17" spans="1:8" s="36" customFormat="1" ht="14.25" x14ac:dyDescent="0.25">
      <c r="A17" s="39"/>
      <c r="B17" s="71"/>
      <c r="C17" s="61"/>
      <c r="D17" s="65"/>
      <c r="E17" s="66"/>
      <c r="F17" s="41"/>
      <c r="G17" s="42"/>
      <c r="H17" s="43"/>
    </row>
    <row r="18" spans="1:8" s="36" customFormat="1" ht="14.25" x14ac:dyDescent="0.25">
      <c r="A18" s="44"/>
      <c r="B18" s="71"/>
      <c r="C18" s="67"/>
      <c r="D18" s="65"/>
      <c r="E18" s="66"/>
      <c r="F18" s="41"/>
      <c r="G18" s="42"/>
      <c r="H18" s="43"/>
    </row>
    <row r="19" spans="1:8" s="36" customFormat="1" ht="27" customHeight="1" x14ac:dyDescent="0.25">
      <c r="A19" s="45"/>
      <c r="B19" s="79"/>
      <c r="C19" s="61"/>
      <c r="D19" s="65"/>
      <c r="E19" s="66"/>
      <c r="F19" s="41"/>
      <c r="G19" s="42"/>
      <c r="H19" s="43"/>
    </row>
    <row r="20" spans="1:8" s="36" customFormat="1" ht="14.25" x14ac:dyDescent="0.25">
      <c r="A20" s="45"/>
      <c r="B20" s="75"/>
      <c r="C20" s="61"/>
      <c r="D20" s="65"/>
      <c r="E20" s="66"/>
      <c r="F20" s="41"/>
      <c r="G20" s="42"/>
      <c r="H20" s="43"/>
    </row>
    <row r="21" spans="1:8" s="36" customFormat="1" ht="17.25" customHeight="1" x14ac:dyDescent="0.25">
      <c r="A21" s="45"/>
      <c r="B21" s="75"/>
      <c r="C21" s="61"/>
      <c r="D21" s="65"/>
      <c r="E21" s="66"/>
      <c r="F21" s="41"/>
      <c r="G21" s="42"/>
      <c r="H21" s="43"/>
    </row>
    <row r="22" spans="1:8" s="36" customFormat="1" ht="14.25" x14ac:dyDescent="0.25">
      <c r="A22" s="45"/>
      <c r="B22" s="75"/>
      <c r="C22" s="61"/>
      <c r="D22" s="65"/>
      <c r="E22" s="66"/>
      <c r="F22" s="41"/>
      <c r="G22" s="42"/>
      <c r="H22" s="43"/>
    </row>
    <row r="23" spans="1:8" s="36" customFormat="1" ht="14.25" x14ac:dyDescent="0.25">
      <c r="A23" s="45"/>
      <c r="B23" s="75"/>
      <c r="C23" s="61"/>
      <c r="D23" s="65"/>
      <c r="E23" s="66"/>
      <c r="F23" s="41"/>
      <c r="G23" s="42"/>
      <c r="H23" s="43"/>
    </row>
    <row r="24" spans="1:8" ht="23.1" hidden="1" customHeight="1" x14ac:dyDescent="0.2">
      <c r="A24" s="18"/>
      <c r="B24" s="12"/>
      <c r="C24" s="61"/>
      <c r="D24" s="65"/>
      <c r="E24" s="66"/>
      <c r="F24" s="13"/>
      <c r="G24" s="13"/>
      <c r="H24" s="20"/>
    </row>
    <row r="25" spans="1:8" ht="23.1" hidden="1" customHeight="1" x14ac:dyDescent="0.2">
      <c r="A25" s="18"/>
      <c r="B25" s="12"/>
      <c r="C25" s="61"/>
      <c r="D25" s="65"/>
      <c r="E25" s="66"/>
      <c r="F25" s="13"/>
      <c r="G25" s="13"/>
      <c r="H25" s="20"/>
    </row>
    <row r="26" spans="1:8" ht="23.1" hidden="1" customHeight="1" x14ac:dyDescent="0.2">
      <c r="A26" s="19"/>
      <c r="B26" s="16"/>
      <c r="C26" s="61"/>
      <c r="D26" s="65"/>
      <c r="E26" s="66"/>
      <c r="F26" s="14"/>
      <c r="G26" s="13"/>
      <c r="H26" s="20"/>
    </row>
    <row r="27" spans="1:8" hidden="1" x14ac:dyDescent="0.2">
      <c r="A27" s="19"/>
      <c r="B27" s="15"/>
      <c r="C27" s="61"/>
      <c r="D27" s="65"/>
      <c r="E27" s="66"/>
      <c r="F27" s="14"/>
      <c r="G27" s="13"/>
      <c r="H27" s="20"/>
    </row>
    <row r="28" spans="1:8" hidden="1" x14ac:dyDescent="0.2">
      <c r="A28" s="21"/>
      <c r="B28" s="17"/>
      <c r="C28" s="61"/>
      <c r="D28" s="65"/>
      <c r="E28" s="66"/>
      <c r="F28" s="14"/>
      <c r="G28" s="13"/>
      <c r="H28" s="20"/>
    </row>
    <row r="29" spans="1:8" hidden="1" x14ac:dyDescent="0.2">
      <c r="A29" s="19"/>
      <c r="B29" s="15"/>
      <c r="C29" s="67"/>
      <c r="D29" s="65"/>
      <c r="E29" s="66"/>
      <c r="F29" s="14"/>
      <c r="G29" s="13"/>
      <c r="H29" s="20"/>
    </row>
    <row r="30" spans="1:8" x14ac:dyDescent="0.2">
      <c r="A30" s="19"/>
      <c r="B30" s="15"/>
      <c r="C30" s="67"/>
      <c r="D30" s="65"/>
      <c r="E30" s="66"/>
      <c r="F30" s="72"/>
      <c r="G30" s="13"/>
      <c r="H30" s="20"/>
    </row>
    <row r="31" spans="1:8" s="36" customFormat="1" ht="14.25" x14ac:dyDescent="0.25">
      <c r="A31" s="44"/>
      <c r="B31" s="70"/>
      <c r="C31" s="67"/>
      <c r="D31" s="65"/>
      <c r="E31" s="66"/>
      <c r="F31" s="41"/>
      <c r="G31" s="42"/>
      <c r="H31" s="43"/>
    </row>
    <row r="32" spans="1:8" s="37" customFormat="1" ht="33.75" customHeight="1" x14ac:dyDescent="0.25">
      <c r="A32" s="45"/>
      <c r="B32" s="75"/>
      <c r="C32" s="61"/>
      <c r="D32" s="65"/>
      <c r="E32" s="66"/>
      <c r="F32" s="46"/>
      <c r="G32" s="42"/>
      <c r="H32" s="43"/>
    </row>
    <row r="33" spans="1:9" s="37" customFormat="1" ht="15.75" customHeight="1" x14ac:dyDescent="0.25">
      <c r="A33" s="45"/>
      <c r="B33" s="40"/>
      <c r="C33" s="74"/>
      <c r="E33" s="66"/>
      <c r="F33" s="41"/>
      <c r="G33" s="42"/>
      <c r="H33" s="43"/>
      <c r="I33" s="38"/>
    </row>
    <row r="34" spans="1:9" s="37" customFormat="1" ht="21.75" customHeight="1" x14ac:dyDescent="0.25">
      <c r="A34" s="45"/>
      <c r="B34" s="76"/>
      <c r="C34" s="61"/>
      <c r="D34" s="65"/>
      <c r="E34" s="66"/>
      <c r="F34" s="41"/>
      <c r="G34" s="42"/>
      <c r="H34" s="43"/>
    </row>
    <row r="35" spans="1:9" s="37" customFormat="1" ht="18.75" customHeight="1" x14ac:dyDescent="0.25">
      <c r="A35" s="44"/>
      <c r="B35" s="76"/>
      <c r="C35" s="61"/>
      <c r="D35" s="65"/>
      <c r="E35" s="66"/>
      <c r="F35" s="41"/>
      <c r="G35" s="42"/>
      <c r="H35" s="43"/>
    </row>
    <row r="36" spans="1:9" s="37" customFormat="1" ht="24" customHeight="1" x14ac:dyDescent="0.25">
      <c r="A36" s="45"/>
      <c r="B36" s="76"/>
      <c r="C36" s="61"/>
      <c r="D36" s="65"/>
      <c r="E36" s="66"/>
      <c r="F36" s="41"/>
      <c r="G36" s="42"/>
      <c r="H36" s="43"/>
    </row>
    <row r="37" spans="1:9" s="37" customFormat="1" ht="14.25" customHeight="1" x14ac:dyDescent="0.25">
      <c r="A37" s="45"/>
      <c r="B37" s="75"/>
      <c r="C37" s="61"/>
      <c r="D37" s="65"/>
      <c r="E37" s="66"/>
      <c r="F37" s="47"/>
      <c r="G37" s="42"/>
      <c r="H37" s="43"/>
    </row>
    <row r="38" spans="1:9" s="36" customFormat="1" ht="13.5" customHeight="1" x14ac:dyDescent="0.25">
      <c r="A38" s="45"/>
      <c r="B38" s="76"/>
      <c r="C38" s="61"/>
      <c r="D38" s="65"/>
      <c r="E38" s="66"/>
      <c r="F38" s="41"/>
      <c r="G38" s="42"/>
      <c r="H38" s="43"/>
    </row>
    <row r="39" spans="1:9" s="36" customFormat="1" ht="13.5" customHeight="1" x14ac:dyDescent="0.25">
      <c r="A39" s="44"/>
      <c r="B39" s="76"/>
      <c r="C39" s="61"/>
      <c r="D39" s="65"/>
      <c r="E39" s="66"/>
      <c r="F39" s="41"/>
      <c r="G39" s="42"/>
      <c r="H39" s="43"/>
    </row>
    <row r="40" spans="1:9" s="36" customFormat="1" ht="15" customHeight="1" x14ac:dyDescent="0.25">
      <c r="A40" s="44"/>
      <c r="B40" s="76"/>
      <c r="C40" s="67"/>
      <c r="D40" s="65"/>
      <c r="E40" s="66"/>
      <c r="F40" s="41"/>
      <c r="G40" s="42"/>
      <c r="H40" s="43"/>
    </row>
    <row r="41" spans="1:9" s="36" customFormat="1" ht="14.25" x14ac:dyDescent="0.25">
      <c r="A41" s="45"/>
      <c r="B41" s="76"/>
      <c r="C41" s="61"/>
      <c r="D41" s="65"/>
      <c r="E41" s="66"/>
      <c r="F41" s="41"/>
      <c r="G41" s="42"/>
      <c r="H41" s="43"/>
    </row>
    <row r="42" spans="1:9" s="36" customFormat="1" ht="14.25" x14ac:dyDescent="0.25">
      <c r="A42" s="45"/>
      <c r="B42" s="76"/>
      <c r="C42" s="61"/>
      <c r="D42" s="65"/>
      <c r="E42" s="66"/>
      <c r="F42" s="41"/>
      <c r="G42" s="42"/>
      <c r="H42" s="43"/>
    </row>
    <row r="43" spans="1:9" s="36" customFormat="1" ht="14.25" x14ac:dyDescent="0.25">
      <c r="A43" s="45"/>
      <c r="B43" s="76"/>
      <c r="C43" s="61"/>
      <c r="D43" s="65"/>
      <c r="E43" s="66"/>
      <c r="F43" s="41"/>
      <c r="G43" s="42"/>
      <c r="H43" s="43"/>
    </row>
    <row r="44" spans="1:9" s="36" customFormat="1" ht="14.25" x14ac:dyDescent="0.25">
      <c r="A44" s="45"/>
      <c r="B44" s="76"/>
      <c r="C44" s="61"/>
      <c r="D44" s="65"/>
      <c r="E44" s="66"/>
      <c r="F44" s="41"/>
      <c r="G44" s="42"/>
      <c r="H44" s="43"/>
    </row>
    <row r="45" spans="1:9" s="36" customFormat="1" ht="14.25" x14ac:dyDescent="0.25">
      <c r="A45" s="45"/>
      <c r="B45" s="76"/>
      <c r="C45" s="61"/>
      <c r="D45" s="65"/>
      <c r="E45" s="66"/>
      <c r="F45" s="41"/>
      <c r="G45" s="42"/>
      <c r="H45" s="43"/>
    </row>
    <row r="46" spans="1:9" s="36" customFormat="1" ht="14.25" x14ac:dyDescent="0.25">
      <c r="A46" s="45"/>
      <c r="B46" s="76"/>
      <c r="C46" s="61"/>
      <c r="D46" s="65"/>
      <c r="E46" s="66"/>
      <c r="F46" s="41"/>
      <c r="G46" s="42"/>
      <c r="H46" s="43"/>
    </row>
    <row r="47" spans="1:9" s="36" customFormat="1" ht="14.25" x14ac:dyDescent="0.25">
      <c r="A47" s="44"/>
      <c r="B47" s="76"/>
      <c r="C47" s="67"/>
      <c r="D47" s="65"/>
      <c r="E47" s="66"/>
      <c r="F47" s="41"/>
      <c r="G47" s="42"/>
      <c r="H47" s="43"/>
    </row>
    <row r="48" spans="1:9" s="36" customFormat="1" ht="13.5" x14ac:dyDescent="0.25">
      <c r="A48" s="45"/>
      <c r="B48" s="77"/>
      <c r="C48" s="61"/>
      <c r="D48" s="65"/>
      <c r="E48" s="66"/>
      <c r="F48" s="41"/>
      <c r="G48" s="42"/>
      <c r="H48" s="43"/>
    </row>
    <row r="49" spans="1:9" s="36" customFormat="1" ht="13.5" x14ac:dyDescent="0.25">
      <c r="A49" s="45"/>
      <c r="B49" s="77"/>
      <c r="C49" s="61"/>
      <c r="D49" s="65"/>
      <c r="E49" s="66"/>
      <c r="F49" s="41"/>
      <c r="G49" s="42"/>
      <c r="H49" s="43"/>
    </row>
    <row r="50" spans="1:9" s="37" customFormat="1" ht="18" customHeight="1" x14ac:dyDescent="0.25">
      <c r="A50" s="44"/>
      <c r="B50" s="76"/>
      <c r="C50" s="67"/>
      <c r="D50" s="65"/>
      <c r="E50" s="66"/>
      <c r="F50" s="41"/>
      <c r="G50" s="42"/>
      <c r="H50" s="43"/>
    </row>
    <row r="51" spans="1:9" s="37" customFormat="1" ht="14.25" x14ac:dyDescent="0.25">
      <c r="A51" s="45"/>
      <c r="B51" s="76"/>
      <c r="C51" s="68"/>
      <c r="D51" s="65"/>
      <c r="E51" s="66"/>
      <c r="F51" s="41"/>
      <c r="G51" s="42"/>
      <c r="H51" s="43"/>
    </row>
    <row r="52" spans="1:9" s="37" customFormat="1" ht="32.25" customHeight="1" thickBot="1" x14ac:dyDescent="0.3">
      <c r="A52" s="45"/>
      <c r="B52" s="76"/>
      <c r="C52" s="69"/>
      <c r="D52" s="65"/>
      <c r="E52" s="66"/>
      <c r="F52" s="41"/>
      <c r="G52" s="42"/>
      <c r="H52" s="43"/>
    </row>
    <row r="53" spans="1:9" ht="25.5" customHeight="1" thickBot="1" x14ac:dyDescent="0.25">
      <c r="A53" s="276"/>
      <c r="B53" s="277"/>
      <c r="C53" s="277"/>
      <c r="D53" s="277"/>
      <c r="E53" s="277"/>
      <c r="F53" s="277"/>
      <c r="G53" s="277"/>
      <c r="H53" s="33">
        <f>SUM(H12:H52)</f>
        <v>0</v>
      </c>
      <c r="I53"/>
    </row>
    <row r="54" spans="1:9" ht="25.5" customHeight="1" x14ac:dyDescent="0.2">
      <c r="A54" s="22"/>
      <c r="B54" s="5"/>
      <c r="C54" s="5"/>
      <c r="D54" s="5"/>
      <c r="E54" s="5"/>
      <c r="F54" s="5"/>
      <c r="G54" s="5"/>
      <c r="H54" s="34"/>
      <c r="I54"/>
    </row>
    <row r="55" spans="1:9" x14ac:dyDescent="0.2">
      <c r="A55" s="25"/>
      <c r="B55" s="278" t="s">
        <v>30</v>
      </c>
      <c r="C55" s="278"/>
      <c r="D55" s="2"/>
      <c r="E55" s="279" t="s">
        <v>31</v>
      </c>
      <c r="F55" s="279"/>
      <c r="G55" s="59"/>
      <c r="H55" s="26"/>
      <c r="I55"/>
    </row>
    <row r="56" spans="1:9" x14ac:dyDescent="0.2">
      <c r="A56" s="27"/>
      <c r="B56" s="28"/>
      <c r="C56" s="28"/>
      <c r="D56" s="28"/>
      <c r="E56" s="28"/>
      <c r="F56" s="28"/>
      <c r="G56" s="28"/>
      <c r="H56" s="29"/>
      <c r="I56"/>
    </row>
    <row r="57" spans="1:9" x14ac:dyDescent="0.2">
      <c r="A57" s="27"/>
      <c r="B57" s="28"/>
      <c r="C57" s="28"/>
      <c r="D57" s="28"/>
      <c r="E57" s="28"/>
      <c r="F57" s="28"/>
      <c r="G57" s="28"/>
      <c r="H57" s="29"/>
      <c r="I57"/>
    </row>
    <row r="58" spans="1:9" ht="11.25" customHeight="1" x14ac:dyDescent="0.2">
      <c r="A58" s="23"/>
      <c r="B58" s="280"/>
      <c r="C58" s="280"/>
      <c r="D58" s="1"/>
      <c r="E58" s="281"/>
      <c r="F58" s="281"/>
      <c r="G58" s="57"/>
      <c r="H58" s="24"/>
      <c r="I58"/>
    </row>
    <row r="59" spans="1:9" ht="13.5" thickBot="1" x14ac:dyDescent="0.25">
      <c r="A59" s="30"/>
      <c r="B59" s="252" t="s">
        <v>91</v>
      </c>
      <c r="C59" s="252"/>
      <c r="D59" s="31"/>
      <c r="E59" s="253"/>
      <c r="F59" s="253"/>
      <c r="G59" s="58"/>
      <c r="H59" s="32"/>
      <c r="I59"/>
    </row>
  </sheetData>
  <mergeCells count="21">
    <mergeCell ref="B59:C59"/>
    <mergeCell ref="E59:F59"/>
    <mergeCell ref="A5:E5"/>
    <mergeCell ref="F5:H5"/>
    <mergeCell ref="A6:D6"/>
    <mergeCell ref="E6:H6"/>
    <mergeCell ref="A7:D7"/>
    <mergeCell ref="E7:E8"/>
    <mergeCell ref="F7:F8"/>
    <mergeCell ref="A8:D8"/>
    <mergeCell ref="A53:G53"/>
    <mergeCell ref="B55:C55"/>
    <mergeCell ref="E55:F55"/>
    <mergeCell ref="B58:C58"/>
    <mergeCell ref="E58:F58"/>
    <mergeCell ref="A1:B1"/>
    <mergeCell ref="C1:H1"/>
    <mergeCell ref="A2:H2"/>
    <mergeCell ref="A3:H3"/>
    <mergeCell ref="A4:E4"/>
    <mergeCell ref="F4:H4"/>
  </mergeCells>
  <printOptions horizontalCentered="1" verticalCentered="1"/>
  <pageMargins left="0.19685039370078741" right="0.19685039370078741" top="0.59055118110236227" bottom="0.39370078740157483" header="0" footer="0"/>
  <pageSetup paperSize="9" scale="80" orientation="portrait" horizontalDpi="300" verticalDpi="300" r:id="rId1"/>
  <headerFooter alignWithMargins="0"/>
  <rowBreaks count="1" manualBreakCount="1">
    <brk id="35" max="7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5361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85725</xdr:rowOff>
              </from>
              <to>
                <xdr:col>2</xdr:col>
                <xdr:colOff>66675</xdr:colOff>
                <xdr:row>0</xdr:row>
                <xdr:rowOff>704850</xdr:rowOff>
              </to>
            </anchor>
          </objectPr>
        </oleObject>
      </mc:Choice>
      <mc:Fallback>
        <oleObject progId="Word.Picture.8" shapeId="1536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showZeros="0" tabSelected="1" zoomScale="89" zoomScaleNormal="89" zoomScaleSheetLayoutView="100" workbookViewId="0">
      <selection activeCell="F126" sqref="F126"/>
    </sheetView>
  </sheetViews>
  <sheetFormatPr defaultRowHeight="12.75" x14ac:dyDescent="0.2"/>
  <cols>
    <col min="1" max="1" width="5.42578125" style="224" bestFit="1" customWidth="1"/>
    <col min="2" max="2" width="7.7109375" style="224" customWidth="1"/>
    <col min="3" max="3" width="15" style="224" customWidth="1"/>
    <col min="4" max="4" width="46.5703125" style="174" customWidth="1"/>
    <col min="5" max="5" width="9.5703125" style="224" bestFit="1" customWidth="1"/>
    <col min="6" max="6" width="11.7109375" style="225" customWidth="1"/>
    <col min="7" max="7" width="14.42578125" style="225" customWidth="1"/>
    <col min="8" max="8" width="11.7109375" style="225" customWidth="1"/>
    <col min="9" max="9" width="12.85546875" style="225" customWidth="1"/>
    <col min="10" max="10" width="10.28515625" style="173" bestFit="1" customWidth="1"/>
    <col min="11" max="11" width="12.85546875" style="174" bestFit="1" customWidth="1"/>
    <col min="12" max="16384" width="9.140625" style="174"/>
  </cols>
  <sheetData>
    <row r="1" spans="1:10" ht="81.75" customHeight="1" thickBot="1" x14ac:dyDescent="0.25">
      <c r="A1" s="309"/>
      <c r="B1" s="310"/>
      <c r="C1" s="310"/>
      <c r="D1" s="307"/>
      <c r="E1" s="307"/>
      <c r="F1" s="307"/>
      <c r="G1" s="307"/>
      <c r="H1" s="307"/>
      <c r="I1" s="308"/>
    </row>
    <row r="2" spans="1:10" ht="13.5" thickBot="1" x14ac:dyDescent="0.25">
      <c r="A2" s="319" t="s">
        <v>386</v>
      </c>
      <c r="B2" s="320"/>
      <c r="C2" s="320"/>
      <c r="D2" s="320"/>
      <c r="E2" s="320"/>
      <c r="F2" s="320"/>
      <c r="G2" s="320"/>
      <c r="H2" s="320"/>
      <c r="I2" s="321"/>
    </row>
    <row r="3" spans="1:10" ht="20.100000000000001" customHeight="1" thickBot="1" x14ac:dyDescent="0.25">
      <c r="A3" s="243" t="s">
        <v>4</v>
      </c>
      <c r="B3" s="244"/>
      <c r="C3" s="244"/>
      <c r="D3" s="244"/>
      <c r="E3" s="244"/>
      <c r="F3" s="244"/>
      <c r="G3" s="244"/>
      <c r="H3" s="244"/>
      <c r="I3" s="245"/>
    </row>
    <row r="4" spans="1:10" ht="20.100000000000001" customHeight="1" x14ac:dyDescent="0.2">
      <c r="A4" s="246" t="s">
        <v>387</v>
      </c>
      <c r="B4" s="247"/>
      <c r="C4" s="247"/>
      <c r="D4" s="247"/>
      <c r="E4" s="247"/>
      <c r="F4" s="248"/>
      <c r="G4" s="314" t="s">
        <v>198</v>
      </c>
      <c r="H4" s="315"/>
      <c r="I4" s="316"/>
    </row>
    <row r="5" spans="1:10" ht="20.100000000000001" customHeight="1" x14ac:dyDescent="0.2">
      <c r="A5" s="254" t="s">
        <v>165</v>
      </c>
      <c r="B5" s="255"/>
      <c r="C5" s="255"/>
      <c r="D5" s="255"/>
      <c r="E5" s="255"/>
      <c r="F5" s="256"/>
      <c r="G5" s="326" t="s">
        <v>388</v>
      </c>
      <c r="H5" s="311"/>
      <c r="I5" s="327"/>
    </row>
    <row r="6" spans="1:10" ht="20.100000000000001" customHeight="1" x14ac:dyDescent="0.2">
      <c r="A6" s="260" t="s">
        <v>390</v>
      </c>
      <c r="B6" s="261"/>
      <c r="C6" s="261"/>
      <c r="D6" s="261"/>
      <c r="E6" s="262"/>
      <c r="F6" s="311" t="s">
        <v>10</v>
      </c>
      <c r="G6" s="312"/>
      <c r="H6" s="312"/>
      <c r="I6" s="313"/>
    </row>
    <row r="7" spans="1:10" ht="20.100000000000001" customHeight="1" x14ac:dyDescent="0.2">
      <c r="A7" s="136" t="s">
        <v>335</v>
      </c>
      <c r="B7" s="137"/>
      <c r="C7" s="137"/>
      <c r="D7" s="137"/>
      <c r="E7" s="138"/>
      <c r="F7" s="141"/>
      <c r="G7" s="226"/>
      <c r="H7" s="139"/>
      <c r="I7" s="140"/>
    </row>
    <row r="8" spans="1:10" ht="20.100000000000001" customHeight="1" x14ac:dyDescent="0.2">
      <c r="A8" s="266" t="s">
        <v>334</v>
      </c>
      <c r="B8" s="267"/>
      <c r="C8" s="267"/>
      <c r="D8" s="267"/>
      <c r="E8" s="268"/>
      <c r="F8" s="324" t="s">
        <v>51</v>
      </c>
      <c r="G8" s="322" t="s">
        <v>6</v>
      </c>
      <c r="H8" s="139"/>
      <c r="I8" s="140" t="s">
        <v>7</v>
      </c>
    </row>
    <row r="9" spans="1:10" ht="20.100000000000001" customHeight="1" thickBot="1" x14ac:dyDescent="0.25">
      <c r="A9" s="317" t="s">
        <v>389</v>
      </c>
      <c r="B9" s="318"/>
      <c r="C9" s="274"/>
      <c r="D9" s="274"/>
      <c r="E9" s="275"/>
      <c r="F9" s="325"/>
      <c r="G9" s="323"/>
      <c r="H9" s="86" t="s">
        <v>8</v>
      </c>
      <c r="I9" s="230">
        <v>0.31290000000000001</v>
      </c>
    </row>
    <row r="10" spans="1:10" ht="38.25" x14ac:dyDescent="0.2">
      <c r="A10" s="101" t="s">
        <v>0</v>
      </c>
      <c r="B10" s="101" t="s">
        <v>204</v>
      </c>
      <c r="C10" s="9" t="s">
        <v>5</v>
      </c>
      <c r="D10" s="9" t="s">
        <v>1</v>
      </c>
      <c r="E10" s="9" t="s">
        <v>3</v>
      </c>
      <c r="F10" s="87" t="s">
        <v>2</v>
      </c>
      <c r="G10" s="87" t="s">
        <v>11</v>
      </c>
      <c r="H10" s="87" t="s">
        <v>12</v>
      </c>
      <c r="I10" s="88" t="s">
        <v>9</v>
      </c>
    </row>
    <row r="11" spans="1:10" ht="25.5" x14ac:dyDescent="0.2">
      <c r="A11" s="102">
        <v>1</v>
      </c>
      <c r="B11" s="102"/>
      <c r="C11" s="175"/>
      <c r="D11" s="176" t="s">
        <v>203</v>
      </c>
      <c r="E11" s="175"/>
      <c r="F11" s="177"/>
      <c r="G11" s="177"/>
      <c r="H11" s="177"/>
      <c r="I11" s="229"/>
    </row>
    <row r="12" spans="1:10" ht="75.75" customHeight="1" x14ac:dyDescent="0.2">
      <c r="A12" s="288" t="s">
        <v>14</v>
      </c>
      <c r="B12" s="282" t="s">
        <v>202</v>
      </c>
      <c r="C12" s="291" t="s">
        <v>311</v>
      </c>
      <c r="D12" s="178" t="s">
        <v>312</v>
      </c>
      <c r="E12" s="293" t="s">
        <v>3</v>
      </c>
      <c r="F12" s="295">
        <v>1</v>
      </c>
      <c r="G12" s="297"/>
      <c r="H12" s="328">
        <f t="shared" ref="H12:H16" si="0">G12+(G12*$I$9)</f>
        <v>0</v>
      </c>
      <c r="I12" s="290">
        <f>ROUND((F12*H12),2)</f>
        <v>0</v>
      </c>
    </row>
    <row r="13" spans="1:10" ht="76.5" x14ac:dyDescent="0.2">
      <c r="A13" s="289"/>
      <c r="B13" s="284"/>
      <c r="C13" s="292"/>
      <c r="D13" s="179" t="s">
        <v>186</v>
      </c>
      <c r="E13" s="294"/>
      <c r="F13" s="296"/>
      <c r="G13" s="298"/>
      <c r="H13" s="329">
        <f t="shared" si="0"/>
        <v>0</v>
      </c>
      <c r="I13" s="290">
        <f t="shared" ref="I13" si="1">F13*H13</f>
        <v>0</v>
      </c>
    </row>
    <row r="14" spans="1:10" s="152" customFormat="1" ht="38.25" x14ac:dyDescent="0.2">
      <c r="A14" s="142" t="s">
        <v>18</v>
      </c>
      <c r="B14" s="163" t="s">
        <v>202</v>
      </c>
      <c r="C14" s="159" t="s">
        <v>169</v>
      </c>
      <c r="D14" s="180" t="s">
        <v>170</v>
      </c>
      <c r="E14" s="167" t="s">
        <v>173</v>
      </c>
      <c r="F14" s="168">
        <f>42.2+21.35</f>
        <v>63.550000000000004</v>
      </c>
      <c r="G14" s="89"/>
      <c r="H14" s="144">
        <f t="shared" si="0"/>
        <v>0</v>
      </c>
      <c r="I14" s="232">
        <f t="shared" ref="I14:I15" si="2">ROUND((F14*H14),2)</f>
        <v>0</v>
      </c>
    </row>
    <row r="15" spans="1:10" s="152" customFormat="1" ht="25.5" x14ac:dyDescent="0.2">
      <c r="A15" s="199" t="s">
        <v>32</v>
      </c>
      <c r="B15" s="163" t="s">
        <v>202</v>
      </c>
      <c r="C15" s="159" t="s">
        <v>171</v>
      </c>
      <c r="D15" s="166" t="s">
        <v>172</v>
      </c>
      <c r="E15" s="167" t="s">
        <v>173</v>
      </c>
      <c r="F15" s="168">
        <v>13.5</v>
      </c>
      <c r="G15" s="89"/>
      <c r="H15" s="144">
        <f t="shared" si="0"/>
        <v>0</v>
      </c>
      <c r="I15" s="232">
        <f t="shared" si="2"/>
        <v>0</v>
      </c>
    </row>
    <row r="16" spans="1:10" s="152" customFormat="1" x14ac:dyDescent="0.2">
      <c r="A16" s="199" t="s">
        <v>33</v>
      </c>
      <c r="B16" s="163" t="s">
        <v>202</v>
      </c>
      <c r="C16" s="159" t="s">
        <v>314</v>
      </c>
      <c r="D16" s="166" t="s">
        <v>313</v>
      </c>
      <c r="E16" s="167" t="s">
        <v>185</v>
      </c>
      <c r="F16" s="168">
        <v>215.47</v>
      </c>
      <c r="G16" s="89"/>
      <c r="H16" s="144">
        <f t="shared" si="0"/>
        <v>0</v>
      </c>
      <c r="I16" s="232">
        <f>ROUND((F16*H16),2)</f>
        <v>0</v>
      </c>
      <c r="J16" s="152">
        <f>3*0.5*0.7</f>
        <v>1.0499999999999998</v>
      </c>
    </row>
    <row r="17" spans="1:10" s="152" customFormat="1" x14ac:dyDescent="0.2">
      <c r="A17" s="142"/>
      <c r="B17" s="142"/>
      <c r="C17" s="159"/>
      <c r="D17" s="166"/>
      <c r="E17" s="167"/>
      <c r="F17" s="168"/>
      <c r="G17" s="89"/>
      <c r="H17" s="146" t="s">
        <v>157</v>
      </c>
      <c r="I17" s="232">
        <f>SUM(I12:I16)</f>
        <v>0</v>
      </c>
      <c r="J17" s="152">
        <f>(7.4+6.6+2+2+4.5)*0.15*0.3</f>
        <v>1.0125</v>
      </c>
    </row>
    <row r="18" spans="1:10" s="152" customFormat="1" x14ac:dyDescent="0.2">
      <c r="A18" s="228">
        <v>2</v>
      </c>
      <c r="B18" s="228"/>
      <c r="C18" s="160" t="s">
        <v>214</v>
      </c>
      <c r="D18" s="181" t="s">
        <v>213</v>
      </c>
      <c r="E18" s="167"/>
      <c r="F18" s="168"/>
      <c r="G18" s="89"/>
      <c r="H18" s="146"/>
      <c r="I18" s="232"/>
      <c r="J18" s="152">
        <f>2*7.8*0.2*0.3</f>
        <v>0.93599999999999994</v>
      </c>
    </row>
    <row r="19" spans="1:10" s="152" customFormat="1" x14ac:dyDescent="0.2">
      <c r="A19" s="142" t="s">
        <v>20</v>
      </c>
      <c r="B19" s="142" t="s">
        <v>202</v>
      </c>
      <c r="C19" s="159" t="s">
        <v>206</v>
      </c>
      <c r="D19" s="166" t="s">
        <v>205</v>
      </c>
      <c r="E19" s="167" t="s">
        <v>189</v>
      </c>
      <c r="F19" s="168">
        <v>2.99</v>
      </c>
      <c r="G19" s="89"/>
      <c r="H19" s="144">
        <f t="shared" ref="H19:H26" si="3">G19+(G19*$I$9)</f>
        <v>0</v>
      </c>
      <c r="I19" s="232">
        <f t="shared" ref="I19:I21" si="4">ROUND((F19*H19),2)</f>
        <v>0</v>
      </c>
      <c r="J19" s="152">
        <f>SUM(J16:J18)</f>
        <v>2.9984999999999999</v>
      </c>
    </row>
    <row r="20" spans="1:10" s="152" customFormat="1" ht="25.5" x14ac:dyDescent="0.2">
      <c r="A20" s="142" t="s">
        <v>53</v>
      </c>
      <c r="B20" s="142" t="s">
        <v>202</v>
      </c>
      <c r="C20" s="161" t="s">
        <v>200</v>
      </c>
      <c r="D20" s="179" t="s">
        <v>201</v>
      </c>
      <c r="E20" s="182" t="s">
        <v>173</v>
      </c>
      <c r="F20" s="183">
        <f>39.59+63.11</f>
        <v>102.7</v>
      </c>
      <c r="G20" s="184"/>
      <c r="H20" s="144">
        <f t="shared" si="3"/>
        <v>0</v>
      </c>
      <c r="I20" s="232">
        <f t="shared" si="4"/>
        <v>0</v>
      </c>
    </row>
    <row r="21" spans="1:10" s="152" customFormat="1" ht="38.25" x14ac:dyDescent="0.2">
      <c r="A21" s="145" t="s">
        <v>54</v>
      </c>
      <c r="B21" s="143" t="s">
        <v>202</v>
      </c>
      <c r="C21" s="159" t="s">
        <v>187</v>
      </c>
      <c r="D21" s="185" t="s">
        <v>188</v>
      </c>
      <c r="E21" s="186" t="s">
        <v>189</v>
      </c>
      <c r="F21" s="168">
        <v>10.88</v>
      </c>
      <c r="G21" s="186"/>
      <c r="H21" s="144">
        <f t="shared" si="3"/>
        <v>0</v>
      </c>
      <c r="I21" s="232">
        <f t="shared" si="4"/>
        <v>0</v>
      </c>
    </row>
    <row r="22" spans="1:10" s="152" customFormat="1" ht="13.5" x14ac:dyDescent="0.25">
      <c r="A22" s="145" t="s">
        <v>55</v>
      </c>
      <c r="B22" s="143" t="s">
        <v>217</v>
      </c>
      <c r="C22" s="187" t="s">
        <v>331</v>
      </c>
      <c r="D22" s="187" t="s">
        <v>332</v>
      </c>
      <c r="E22" s="187" t="s">
        <v>333</v>
      </c>
      <c r="F22" s="187">
        <v>808.2</v>
      </c>
      <c r="G22" s="188"/>
      <c r="H22" s="144">
        <f t="shared" ref="H22" si="5">G22+(G22*$I$9)</f>
        <v>0</v>
      </c>
      <c r="I22" s="232">
        <f>ROUND((F22*H22),2)</f>
        <v>0</v>
      </c>
    </row>
    <row r="23" spans="1:10" s="152" customFormat="1" x14ac:dyDescent="0.2">
      <c r="A23" s="145"/>
      <c r="B23" s="143"/>
      <c r="C23" s="159"/>
      <c r="D23" s="166"/>
      <c r="E23" s="167"/>
      <c r="F23" s="168"/>
      <c r="G23" s="89"/>
      <c r="H23" s="146" t="s">
        <v>157</v>
      </c>
      <c r="I23" s="232">
        <f>SUM(I19:I22)</f>
        <v>0</v>
      </c>
    </row>
    <row r="24" spans="1:10" s="152" customFormat="1" x14ac:dyDescent="0.2">
      <c r="A24" s="145"/>
      <c r="B24" s="143"/>
      <c r="C24" s="159"/>
      <c r="D24" s="166"/>
      <c r="E24" s="167"/>
      <c r="F24" s="168"/>
      <c r="G24" s="89"/>
      <c r="H24" s="144">
        <f t="shared" si="3"/>
        <v>0</v>
      </c>
      <c r="I24" s="232"/>
    </row>
    <row r="25" spans="1:10" s="152" customFormat="1" x14ac:dyDescent="0.2">
      <c r="A25" s="148">
        <v>3</v>
      </c>
      <c r="B25" s="149"/>
      <c r="C25" s="159"/>
      <c r="D25" s="181" t="s">
        <v>42</v>
      </c>
      <c r="E25" s="167"/>
      <c r="F25" s="168"/>
      <c r="G25" s="89"/>
      <c r="H25" s="144">
        <f t="shared" si="3"/>
        <v>0</v>
      </c>
      <c r="I25" s="232">
        <f t="shared" ref="I25" si="6">F25*H25</f>
        <v>0</v>
      </c>
    </row>
    <row r="26" spans="1:10" s="152" customFormat="1" ht="38.25" x14ac:dyDescent="0.2">
      <c r="A26" s="150" t="s">
        <v>17</v>
      </c>
      <c r="B26" s="142" t="s">
        <v>202</v>
      </c>
      <c r="C26" s="189" t="s">
        <v>175</v>
      </c>
      <c r="D26" s="166" t="s">
        <v>176</v>
      </c>
      <c r="E26" s="167" t="s">
        <v>173</v>
      </c>
      <c r="F26" s="168">
        <v>25.35</v>
      </c>
      <c r="G26" s="89"/>
      <c r="H26" s="144">
        <f t="shared" si="3"/>
        <v>0</v>
      </c>
      <c r="I26" s="232">
        <f t="shared" ref="I26:I31" si="7">ROUND((F26*H26),2)</f>
        <v>0</v>
      </c>
    </row>
    <row r="27" spans="1:10" s="152" customFormat="1" ht="38.25" x14ac:dyDescent="0.2">
      <c r="A27" s="150" t="s">
        <v>24</v>
      </c>
      <c r="B27" s="151" t="s">
        <v>202</v>
      </c>
      <c r="C27" s="142" t="s">
        <v>210</v>
      </c>
      <c r="D27" s="166" t="s">
        <v>209</v>
      </c>
      <c r="E27" s="167" t="s">
        <v>174</v>
      </c>
      <c r="F27" s="168">
        <v>13</v>
      </c>
      <c r="G27" s="89"/>
      <c r="H27" s="144">
        <f>G27+(G27*$I$9)</f>
        <v>0</v>
      </c>
      <c r="I27" s="232">
        <f t="shared" si="7"/>
        <v>0</v>
      </c>
    </row>
    <row r="28" spans="1:10" ht="38.25" x14ac:dyDescent="0.2">
      <c r="A28" s="150" t="s">
        <v>36</v>
      </c>
      <c r="B28" s="190" t="s">
        <v>202</v>
      </c>
      <c r="C28" s="191" t="s">
        <v>208</v>
      </c>
      <c r="D28" s="166" t="s">
        <v>207</v>
      </c>
      <c r="E28" s="167" t="s">
        <v>174</v>
      </c>
      <c r="F28" s="168">
        <v>7.4</v>
      </c>
      <c r="G28" s="192"/>
      <c r="H28" s="144">
        <f>G28+(G28*$I$9)</f>
        <v>0</v>
      </c>
      <c r="I28" s="232">
        <f t="shared" si="7"/>
        <v>0</v>
      </c>
    </row>
    <row r="29" spans="1:10" ht="25.5" x14ac:dyDescent="0.2">
      <c r="A29" s="150" t="s">
        <v>37</v>
      </c>
      <c r="B29" s="190" t="s">
        <v>202</v>
      </c>
      <c r="C29" s="191" t="s">
        <v>212</v>
      </c>
      <c r="D29" s="166" t="s">
        <v>211</v>
      </c>
      <c r="E29" s="167" t="s">
        <v>173</v>
      </c>
      <c r="F29" s="168">
        <f>3.1*7.5</f>
        <v>23.25</v>
      </c>
      <c r="G29" s="193"/>
      <c r="H29" s="144">
        <f>G29+(G29*$I$9)</f>
        <v>0</v>
      </c>
      <c r="I29" s="232">
        <f t="shared" si="7"/>
        <v>0</v>
      </c>
    </row>
    <row r="30" spans="1:10" ht="25.5" x14ac:dyDescent="0.2">
      <c r="A30" s="150" t="s">
        <v>115</v>
      </c>
      <c r="B30" s="190" t="s">
        <v>202</v>
      </c>
      <c r="C30" s="191" t="s">
        <v>315</v>
      </c>
      <c r="D30" s="166" t="s">
        <v>316</v>
      </c>
      <c r="E30" s="167" t="s">
        <v>48</v>
      </c>
      <c r="F30" s="168">
        <v>7.5</v>
      </c>
      <c r="G30" s="193"/>
      <c r="H30" s="144">
        <f t="shared" ref="H30:H32" si="8">G30+(G30*$I$9)</f>
        <v>0</v>
      </c>
      <c r="I30" s="232">
        <f t="shared" si="7"/>
        <v>0</v>
      </c>
    </row>
    <row r="31" spans="1:10" ht="38.25" x14ac:dyDescent="0.2">
      <c r="A31" s="150" t="s">
        <v>318</v>
      </c>
      <c r="B31" s="190" t="s">
        <v>202</v>
      </c>
      <c r="C31" s="191" t="s">
        <v>319</v>
      </c>
      <c r="D31" s="166" t="s">
        <v>317</v>
      </c>
      <c r="E31" s="167" t="s">
        <v>174</v>
      </c>
      <c r="F31" s="168">
        <v>3</v>
      </c>
      <c r="G31" s="193"/>
      <c r="H31" s="144">
        <f t="shared" si="8"/>
        <v>0</v>
      </c>
      <c r="I31" s="232">
        <f t="shared" si="7"/>
        <v>0</v>
      </c>
    </row>
    <row r="32" spans="1:10" ht="38.25" x14ac:dyDescent="0.2">
      <c r="A32" s="150" t="s">
        <v>320</v>
      </c>
      <c r="B32" s="190" t="s">
        <v>202</v>
      </c>
      <c r="C32" s="191" t="s">
        <v>321</v>
      </c>
      <c r="D32" s="166" t="s">
        <v>322</v>
      </c>
      <c r="E32" s="167" t="s">
        <v>174</v>
      </c>
      <c r="F32" s="168">
        <v>7.5</v>
      </c>
      <c r="G32" s="193"/>
      <c r="H32" s="144">
        <f t="shared" si="8"/>
        <v>0</v>
      </c>
      <c r="I32" s="232">
        <f>ROUND((F32*H32),2)</f>
        <v>0</v>
      </c>
    </row>
    <row r="33" spans="1:11" x14ac:dyDescent="0.2">
      <c r="A33" s="150"/>
      <c r="B33" s="190"/>
      <c r="C33" s="191"/>
      <c r="D33" s="166"/>
      <c r="E33" s="167"/>
      <c r="F33" s="168"/>
      <c r="G33" s="193"/>
      <c r="H33" s="144"/>
      <c r="I33" s="232"/>
    </row>
    <row r="34" spans="1:11" x14ac:dyDescent="0.2">
      <c r="A34" s="194"/>
      <c r="B34" s="195"/>
      <c r="C34" s="167"/>
      <c r="D34" s="196"/>
      <c r="E34" s="167"/>
      <c r="F34" s="168"/>
      <c r="G34" s="197"/>
      <c r="H34" s="146" t="s">
        <v>157</v>
      </c>
      <c r="I34" s="232">
        <f>SUM(I26:I33)</f>
        <v>0</v>
      </c>
    </row>
    <row r="35" spans="1:11" x14ac:dyDescent="0.2">
      <c r="A35" s="194"/>
      <c r="B35" s="195"/>
      <c r="C35" s="198"/>
      <c r="D35" s="166"/>
      <c r="E35" s="167"/>
      <c r="F35" s="168"/>
      <c r="G35" s="197"/>
      <c r="H35" s="146"/>
      <c r="I35" s="232"/>
    </row>
    <row r="36" spans="1:11" s="152" customFormat="1" x14ac:dyDescent="0.2">
      <c r="A36" s="148">
        <v>4</v>
      </c>
      <c r="B36" s="149"/>
      <c r="C36" s="142"/>
      <c r="D36" s="181" t="s">
        <v>43</v>
      </c>
      <c r="E36" s="167"/>
      <c r="F36" s="168"/>
      <c r="G36" s="89"/>
      <c r="H36" s="144">
        <f t="shared" ref="H36" si="9">G36+(G36*$I$9)</f>
        <v>0</v>
      </c>
      <c r="I36" s="232">
        <f t="shared" ref="I36" si="10">F36*H36</f>
        <v>0</v>
      </c>
    </row>
    <row r="37" spans="1:11" s="152" customFormat="1" ht="38.25" x14ac:dyDescent="0.2">
      <c r="A37" s="150" t="s">
        <v>15</v>
      </c>
      <c r="B37" s="151" t="s">
        <v>202</v>
      </c>
      <c r="C37" s="142" t="s">
        <v>182</v>
      </c>
      <c r="D37" s="166" t="s">
        <v>181</v>
      </c>
      <c r="E37" s="167" t="s">
        <v>3</v>
      </c>
      <c r="F37" s="168">
        <v>2</v>
      </c>
      <c r="G37" s="89"/>
      <c r="H37" s="144">
        <f t="shared" ref="H37:H42" si="11">G37+(G37*$I$9)</f>
        <v>0</v>
      </c>
      <c r="I37" s="232">
        <f t="shared" ref="I37:I40" si="12">ROUND((F37*H37),2)</f>
        <v>0</v>
      </c>
    </row>
    <row r="38" spans="1:11" s="169" customFormat="1" ht="63.75" x14ac:dyDescent="0.2">
      <c r="A38" s="150" t="s">
        <v>21</v>
      </c>
      <c r="B38" s="151" t="s">
        <v>202</v>
      </c>
      <c r="C38" s="142" t="s">
        <v>324</v>
      </c>
      <c r="D38" s="166" t="s">
        <v>323</v>
      </c>
      <c r="E38" s="199" t="s">
        <v>325</v>
      </c>
      <c r="F38" s="171">
        <v>4</v>
      </c>
      <c r="G38" s="89"/>
      <c r="H38" s="144">
        <f t="shared" si="11"/>
        <v>0</v>
      </c>
      <c r="I38" s="232">
        <f t="shared" si="12"/>
        <v>0</v>
      </c>
    </row>
    <row r="39" spans="1:11" s="152" customFormat="1" ht="63.75" x14ac:dyDescent="0.2">
      <c r="A39" s="150" t="s">
        <v>60</v>
      </c>
      <c r="B39" s="151" t="s">
        <v>202</v>
      </c>
      <c r="C39" s="142" t="s">
        <v>177</v>
      </c>
      <c r="D39" s="166" t="s">
        <v>178</v>
      </c>
      <c r="E39" s="167" t="s">
        <v>3</v>
      </c>
      <c r="F39" s="168">
        <v>3</v>
      </c>
      <c r="G39" s="89"/>
      <c r="H39" s="144">
        <f t="shared" si="11"/>
        <v>0</v>
      </c>
      <c r="I39" s="232">
        <f t="shared" si="12"/>
        <v>0</v>
      </c>
    </row>
    <row r="40" spans="1:11" s="152" customFormat="1" ht="25.5" x14ac:dyDescent="0.2">
      <c r="A40" s="150" t="s">
        <v>22</v>
      </c>
      <c r="B40" s="151" t="s">
        <v>202</v>
      </c>
      <c r="C40" s="142" t="s">
        <v>179</v>
      </c>
      <c r="D40" s="166" t="s">
        <v>180</v>
      </c>
      <c r="E40" s="167" t="s">
        <v>173</v>
      </c>
      <c r="F40" s="168">
        <v>5.04</v>
      </c>
      <c r="G40" s="89"/>
      <c r="H40" s="144">
        <f t="shared" ref="H40" si="13">G40+(G40*$I$9)</f>
        <v>0</v>
      </c>
      <c r="I40" s="232">
        <f t="shared" si="12"/>
        <v>0</v>
      </c>
    </row>
    <row r="41" spans="1:11" s="152" customFormat="1" ht="38.25" x14ac:dyDescent="0.2">
      <c r="A41" s="150" t="s">
        <v>133</v>
      </c>
      <c r="B41" s="151" t="s">
        <v>202</v>
      </c>
      <c r="C41" s="142" t="s">
        <v>182</v>
      </c>
      <c r="D41" s="166" t="s">
        <v>326</v>
      </c>
      <c r="E41" s="167" t="s">
        <v>3</v>
      </c>
      <c r="F41" s="168">
        <v>4</v>
      </c>
      <c r="G41" s="89"/>
      <c r="H41" s="144">
        <f t="shared" si="11"/>
        <v>0</v>
      </c>
      <c r="I41" s="232">
        <f>ROUND((F41*H41),2)</f>
        <v>0</v>
      </c>
    </row>
    <row r="42" spans="1:11" s="169" customFormat="1" x14ac:dyDescent="0.2">
      <c r="A42" s="150" t="s">
        <v>215</v>
      </c>
      <c r="B42" s="142" t="s">
        <v>202</v>
      </c>
      <c r="C42" s="142" t="s">
        <v>183</v>
      </c>
      <c r="D42" s="153" t="s">
        <v>184</v>
      </c>
      <c r="E42" s="199" t="s">
        <v>173</v>
      </c>
      <c r="F42" s="171">
        <f>5.1*2.1</f>
        <v>10.709999999999999</v>
      </c>
      <c r="G42" s="89"/>
      <c r="H42" s="144">
        <f t="shared" si="11"/>
        <v>0</v>
      </c>
      <c r="I42" s="232">
        <f>ROUND((F42*H42),2)</f>
        <v>0</v>
      </c>
    </row>
    <row r="43" spans="1:11" s="152" customFormat="1" x14ac:dyDescent="0.2">
      <c r="A43" s="142"/>
      <c r="B43" s="151"/>
      <c r="C43" s="151"/>
      <c r="E43" s="142"/>
      <c r="F43" s="168"/>
      <c r="G43" s="90"/>
      <c r="H43" s="146" t="s">
        <v>157</v>
      </c>
      <c r="I43" s="232">
        <f>SUM(I37:I42)</f>
        <v>0</v>
      </c>
      <c r="J43" s="154"/>
      <c r="K43" s="152">
        <f>J43*50</f>
        <v>0</v>
      </c>
    </row>
    <row r="44" spans="1:11" s="152" customFormat="1" x14ac:dyDescent="0.2">
      <c r="A44" s="148">
        <v>5</v>
      </c>
      <c r="B44" s="149"/>
      <c r="C44" s="142"/>
      <c r="D44" s="181" t="s">
        <v>306</v>
      </c>
      <c r="E44" s="142"/>
      <c r="F44" s="168"/>
      <c r="G44" s="90"/>
      <c r="H44" s="144">
        <f>G44+(G44*$I$9)</f>
        <v>0</v>
      </c>
      <c r="I44" s="232">
        <f>F44*H44</f>
        <v>0</v>
      </c>
      <c r="J44" s="154"/>
    </row>
    <row r="45" spans="1:11" s="152" customFormat="1" ht="43.5" customHeight="1" x14ac:dyDescent="0.2">
      <c r="A45" s="150" t="s">
        <v>19</v>
      </c>
      <c r="B45" s="151" t="s">
        <v>202</v>
      </c>
      <c r="C45" s="159" t="s">
        <v>166</v>
      </c>
      <c r="D45" s="166" t="s">
        <v>167</v>
      </c>
      <c r="E45" s="167" t="s">
        <v>41</v>
      </c>
      <c r="F45" s="168">
        <f>682+25.35</f>
        <v>707.35</v>
      </c>
      <c r="G45" s="90"/>
      <c r="H45" s="144">
        <f>G45+(G45*$I$9)</f>
        <v>0</v>
      </c>
      <c r="I45" s="232">
        <f t="shared" ref="I45:I48" si="14">ROUND((F45*H45),2)</f>
        <v>0</v>
      </c>
      <c r="K45" s="155" t="s">
        <v>197</v>
      </c>
    </row>
    <row r="46" spans="1:11" s="152" customFormat="1" x14ac:dyDescent="0.2">
      <c r="A46" s="150" t="s">
        <v>38</v>
      </c>
      <c r="B46" s="151" t="s">
        <v>202</v>
      </c>
      <c r="C46" s="159" t="s">
        <v>233</v>
      </c>
      <c r="D46" s="166" t="s">
        <v>168</v>
      </c>
      <c r="E46" s="167" t="s">
        <v>41</v>
      </c>
      <c r="F46" s="168">
        <f>22*41.5</f>
        <v>913</v>
      </c>
      <c r="G46" s="90"/>
      <c r="H46" s="144">
        <f>G46+(G46*$I$9)</f>
        <v>0</v>
      </c>
      <c r="I46" s="232">
        <f t="shared" si="14"/>
        <v>0</v>
      </c>
    </row>
    <row r="47" spans="1:11" s="152" customFormat="1" x14ac:dyDescent="0.2">
      <c r="A47" s="150" t="s">
        <v>61</v>
      </c>
      <c r="B47" s="151" t="s">
        <v>202</v>
      </c>
      <c r="C47" s="142" t="s">
        <v>328</v>
      </c>
      <c r="D47" s="166" t="s">
        <v>327</v>
      </c>
      <c r="E47" s="167" t="s">
        <v>329</v>
      </c>
      <c r="F47" s="168"/>
      <c r="G47" s="90"/>
      <c r="H47" s="144">
        <f t="shared" ref="H47" si="15">G47+(G47*$I$9)</f>
        <v>0</v>
      </c>
      <c r="I47" s="232">
        <f t="shared" si="14"/>
        <v>0</v>
      </c>
    </row>
    <row r="48" spans="1:11" s="152" customFormat="1" ht="38.25" x14ac:dyDescent="0.2">
      <c r="A48" s="150" t="s">
        <v>62</v>
      </c>
      <c r="B48" s="151" t="s">
        <v>202</v>
      </c>
      <c r="C48" s="159" t="s">
        <v>190</v>
      </c>
      <c r="D48" s="166" t="s">
        <v>191</v>
      </c>
      <c r="E48" s="167" t="s">
        <v>41</v>
      </c>
      <c r="F48" s="168">
        <v>207.64</v>
      </c>
      <c r="G48" s="90"/>
      <c r="H48" s="144">
        <f>G48+(G48*$I$9)</f>
        <v>0</v>
      </c>
      <c r="I48" s="232">
        <f t="shared" si="14"/>
        <v>0</v>
      </c>
    </row>
    <row r="49" spans="1:14" s="152" customFormat="1" ht="51" x14ac:dyDescent="0.2">
      <c r="A49" s="150" t="s">
        <v>63</v>
      </c>
      <c r="B49" s="151" t="s">
        <v>202</v>
      </c>
      <c r="C49" s="159" t="s">
        <v>194</v>
      </c>
      <c r="D49" s="166" t="s">
        <v>195</v>
      </c>
      <c r="E49" s="167" t="s">
        <v>41</v>
      </c>
      <c r="F49" s="168">
        <v>141.4</v>
      </c>
      <c r="G49" s="90"/>
      <c r="H49" s="144">
        <f>G49+(G49*$I$9)</f>
        <v>0</v>
      </c>
      <c r="I49" s="232">
        <f>ROUND((F49*H49),2)</f>
        <v>0</v>
      </c>
    </row>
    <row r="50" spans="1:14" s="152" customFormat="1" x14ac:dyDescent="0.2">
      <c r="A50" s="150"/>
      <c r="B50" s="151"/>
      <c r="C50" s="159"/>
      <c r="D50" s="166"/>
      <c r="E50" s="167"/>
      <c r="F50" s="168"/>
      <c r="G50" s="90"/>
      <c r="H50" s="146" t="s">
        <v>157</v>
      </c>
      <c r="I50" s="232">
        <f>SUM(I45:I49)</f>
        <v>0</v>
      </c>
    </row>
    <row r="51" spans="1:14" s="152" customFormat="1" x14ac:dyDescent="0.2">
      <c r="A51" s="150"/>
      <c r="B51" s="151"/>
      <c r="C51" s="159"/>
      <c r="D51" s="166"/>
      <c r="E51" s="167"/>
      <c r="F51" s="168"/>
      <c r="G51" s="90"/>
      <c r="H51" s="146"/>
      <c r="I51" s="232"/>
    </row>
    <row r="52" spans="1:14" s="152" customFormat="1" x14ac:dyDescent="0.2">
      <c r="A52" s="148">
        <v>6</v>
      </c>
      <c r="B52" s="149"/>
      <c r="C52" s="159"/>
      <c r="D52" s="181" t="s">
        <v>305</v>
      </c>
      <c r="E52" s="167"/>
      <c r="F52" s="168"/>
      <c r="G52" s="90"/>
      <c r="H52" s="144">
        <f>G52+(G52*$I$9)</f>
        <v>0</v>
      </c>
      <c r="I52" s="232">
        <f>F52*H52</f>
        <v>0</v>
      </c>
    </row>
    <row r="53" spans="1:14" s="169" customFormat="1" ht="38.25" x14ac:dyDescent="0.2">
      <c r="A53" s="150" t="s">
        <v>25</v>
      </c>
      <c r="B53" s="164" t="s">
        <v>217</v>
      </c>
      <c r="C53" s="199" t="s">
        <v>282</v>
      </c>
      <c r="D53" s="200" t="s">
        <v>283</v>
      </c>
      <c r="E53" s="199" t="s">
        <v>284</v>
      </c>
      <c r="F53" s="199">
        <v>1</v>
      </c>
      <c r="G53" s="199"/>
      <c r="H53" s="144">
        <f>G53+(G53*$I$9)</f>
        <v>0</v>
      </c>
      <c r="I53" s="232">
        <f t="shared" ref="I53:I78" si="16">ROUND((F53*H53),2)</f>
        <v>0</v>
      </c>
    </row>
    <row r="54" spans="1:14" s="169" customFormat="1" ht="38.25" x14ac:dyDescent="0.2">
      <c r="A54" s="150" t="s">
        <v>336</v>
      </c>
      <c r="B54" s="164" t="s">
        <v>217</v>
      </c>
      <c r="C54" s="199" t="s">
        <v>285</v>
      </c>
      <c r="D54" s="200" t="s">
        <v>286</v>
      </c>
      <c r="E54" s="199" t="s">
        <v>284</v>
      </c>
      <c r="F54" s="199">
        <v>2</v>
      </c>
      <c r="G54" s="199"/>
      <c r="H54" s="144">
        <f t="shared" ref="H54:H79" si="17">G54+(G54*$I$9)</f>
        <v>0</v>
      </c>
      <c r="I54" s="232">
        <f t="shared" si="16"/>
        <v>0</v>
      </c>
    </row>
    <row r="55" spans="1:14" s="169" customFormat="1" ht="63.75" x14ac:dyDescent="0.2">
      <c r="A55" s="150" t="s">
        <v>337</v>
      </c>
      <c r="B55" s="164" t="s">
        <v>217</v>
      </c>
      <c r="C55" s="199" t="s">
        <v>287</v>
      </c>
      <c r="D55" s="200" t="s">
        <v>288</v>
      </c>
      <c r="E55" s="199" t="s">
        <v>284</v>
      </c>
      <c r="F55" s="199">
        <v>1</v>
      </c>
      <c r="G55" s="199"/>
      <c r="H55" s="144">
        <f t="shared" si="17"/>
        <v>0</v>
      </c>
      <c r="I55" s="232">
        <f t="shared" si="16"/>
        <v>0</v>
      </c>
    </row>
    <row r="56" spans="1:14" s="169" customFormat="1" ht="38.25" x14ac:dyDescent="0.2">
      <c r="A56" s="150" t="s">
        <v>338</v>
      </c>
      <c r="B56" s="164" t="s">
        <v>217</v>
      </c>
      <c r="C56" s="199" t="s">
        <v>289</v>
      </c>
      <c r="D56" s="200" t="s">
        <v>290</v>
      </c>
      <c r="E56" s="199" t="s">
        <v>284</v>
      </c>
      <c r="F56" s="199">
        <v>1</v>
      </c>
      <c r="G56" s="199"/>
      <c r="H56" s="144">
        <f t="shared" si="17"/>
        <v>0</v>
      </c>
      <c r="I56" s="232">
        <f t="shared" si="16"/>
        <v>0</v>
      </c>
    </row>
    <row r="57" spans="1:14" s="169" customFormat="1" ht="51" x14ac:dyDescent="0.2">
      <c r="A57" s="150" t="s">
        <v>339</v>
      </c>
      <c r="B57" s="164" t="s">
        <v>217</v>
      </c>
      <c r="C57" s="199" t="s">
        <v>291</v>
      </c>
      <c r="D57" s="200" t="s">
        <v>292</v>
      </c>
      <c r="E57" s="199" t="s">
        <v>284</v>
      </c>
      <c r="F57" s="199">
        <v>1</v>
      </c>
      <c r="G57" s="199"/>
      <c r="H57" s="144">
        <f t="shared" si="17"/>
        <v>0</v>
      </c>
      <c r="I57" s="232">
        <f t="shared" si="16"/>
        <v>0</v>
      </c>
    </row>
    <row r="58" spans="1:14" s="169" customFormat="1" ht="38.25" x14ac:dyDescent="0.2">
      <c r="A58" s="150" t="s">
        <v>340</v>
      </c>
      <c r="B58" s="164" t="s">
        <v>217</v>
      </c>
      <c r="C58" s="199" t="s">
        <v>293</v>
      </c>
      <c r="D58" s="200" t="s">
        <v>294</v>
      </c>
      <c r="E58" s="199" t="s">
        <v>174</v>
      </c>
      <c r="F58" s="199">
        <v>3</v>
      </c>
      <c r="G58" s="199"/>
      <c r="H58" s="144">
        <f t="shared" si="17"/>
        <v>0</v>
      </c>
      <c r="I58" s="232">
        <f t="shared" si="16"/>
        <v>0</v>
      </c>
      <c r="K58" s="169">
        <f>913*160</f>
        <v>146080</v>
      </c>
    </row>
    <row r="59" spans="1:14" s="169" customFormat="1" ht="38.25" x14ac:dyDescent="0.2">
      <c r="A59" s="150" t="s">
        <v>341</v>
      </c>
      <c r="B59" s="164" t="s">
        <v>217</v>
      </c>
      <c r="C59" s="199" t="s">
        <v>295</v>
      </c>
      <c r="D59" s="200" t="s">
        <v>296</v>
      </c>
      <c r="E59" s="199" t="s">
        <v>174</v>
      </c>
      <c r="F59" s="199">
        <v>4</v>
      </c>
      <c r="G59" s="199"/>
      <c r="H59" s="144">
        <f t="shared" si="17"/>
        <v>0</v>
      </c>
      <c r="I59" s="232">
        <f t="shared" si="16"/>
        <v>0</v>
      </c>
      <c r="K59" s="169">
        <f>K58+4500</f>
        <v>150580</v>
      </c>
    </row>
    <row r="60" spans="1:14" s="169" customFormat="1" ht="51" x14ac:dyDescent="0.2">
      <c r="A60" s="150" t="s">
        <v>342</v>
      </c>
      <c r="B60" s="164" t="s">
        <v>217</v>
      </c>
      <c r="C60" s="199" t="s">
        <v>297</v>
      </c>
      <c r="D60" s="200" t="s">
        <v>298</v>
      </c>
      <c r="E60" s="199" t="s">
        <v>284</v>
      </c>
      <c r="F60" s="199">
        <v>4</v>
      </c>
      <c r="G60" s="199"/>
      <c r="H60" s="144">
        <f t="shared" si="17"/>
        <v>0</v>
      </c>
      <c r="I60" s="232">
        <f t="shared" si="16"/>
        <v>0</v>
      </c>
      <c r="K60" s="169">
        <v>164.93</v>
      </c>
      <c r="L60" s="169">
        <f>15.3+155.9</f>
        <v>171.20000000000002</v>
      </c>
      <c r="M60" s="169">
        <v>160</v>
      </c>
      <c r="N60" s="169">
        <f>SUM(K60:M60)</f>
        <v>496.13</v>
      </c>
    </row>
    <row r="61" spans="1:14" s="169" customFormat="1" ht="51" x14ac:dyDescent="0.2">
      <c r="A61" s="150" t="s">
        <v>343</v>
      </c>
      <c r="B61" s="164" t="s">
        <v>217</v>
      </c>
      <c r="C61" s="199" t="s">
        <v>299</v>
      </c>
      <c r="D61" s="200" t="s">
        <v>330</v>
      </c>
      <c r="E61" s="199" t="s">
        <v>284</v>
      </c>
      <c r="F61" s="199">
        <v>1</v>
      </c>
      <c r="G61" s="199"/>
      <c r="H61" s="144">
        <f t="shared" si="17"/>
        <v>0</v>
      </c>
      <c r="I61" s="232">
        <f t="shared" si="16"/>
        <v>0</v>
      </c>
      <c r="K61" s="169">
        <f>N60/3</f>
        <v>165.37666666666667</v>
      </c>
    </row>
    <row r="62" spans="1:14" s="152" customFormat="1" ht="25.5" x14ac:dyDescent="0.2">
      <c r="A62" s="150" t="s">
        <v>344</v>
      </c>
      <c r="B62" s="164" t="s">
        <v>202</v>
      </c>
      <c r="C62" s="159" t="s">
        <v>301</v>
      </c>
      <c r="D62" s="166" t="s">
        <v>300</v>
      </c>
      <c r="E62" s="167" t="s">
        <v>304</v>
      </c>
      <c r="F62" s="168">
        <v>1</v>
      </c>
      <c r="G62" s="90"/>
      <c r="H62" s="144">
        <f t="shared" si="17"/>
        <v>0</v>
      </c>
      <c r="I62" s="232">
        <f t="shared" si="16"/>
        <v>0</v>
      </c>
    </row>
    <row r="63" spans="1:14" s="152" customFormat="1" ht="25.5" x14ac:dyDescent="0.2">
      <c r="A63" s="150" t="s">
        <v>345</v>
      </c>
      <c r="B63" s="165" t="s">
        <v>202</v>
      </c>
      <c r="C63" s="159" t="s">
        <v>303</v>
      </c>
      <c r="D63" s="166" t="s">
        <v>302</v>
      </c>
      <c r="E63" s="167" t="s">
        <v>304</v>
      </c>
      <c r="F63" s="168">
        <v>2</v>
      </c>
      <c r="G63" s="90"/>
      <c r="H63" s="144">
        <f t="shared" si="17"/>
        <v>0</v>
      </c>
      <c r="I63" s="232">
        <f t="shared" si="16"/>
        <v>0</v>
      </c>
    </row>
    <row r="64" spans="1:14" s="152" customFormat="1" ht="63.75" x14ac:dyDescent="0.2">
      <c r="A64" s="150" t="s">
        <v>346</v>
      </c>
      <c r="B64" s="201" t="s">
        <v>267</v>
      </c>
      <c r="C64" s="202">
        <v>86943</v>
      </c>
      <c r="D64" s="203" t="s">
        <v>307</v>
      </c>
      <c r="E64" s="202" t="s">
        <v>268</v>
      </c>
      <c r="F64" s="202">
        <v>1</v>
      </c>
      <c r="G64" s="204"/>
      <c r="H64" s="144">
        <f t="shared" si="17"/>
        <v>0</v>
      </c>
      <c r="I64" s="232">
        <f t="shared" si="16"/>
        <v>0</v>
      </c>
      <c r="J64" s="205"/>
    </row>
    <row r="65" spans="1:10" s="152" customFormat="1" ht="38.25" x14ac:dyDescent="0.2">
      <c r="A65" s="150" t="s">
        <v>347</v>
      </c>
      <c r="B65" s="201" t="s">
        <v>267</v>
      </c>
      <c r="C65" s="202" t="s">
        <v>269</v>
      </c>
      <c r="D65" s="203" t="s">
        <v>308</v>
      </c>
      <c r="E65" s="202" t="s">
        <v>268</v>
      </c>
      <c r="F65" s="202">
        <v>1</v>
      </c>
      <c r="G65" s="204"/>
      <c r="H65" s="144">
        <f t="shared" si="17"/>
        <v>0</v>
      </c>
      <c r="I65" s="232">
        <f t="shared" si="16"/>
        <v>0</v>
      </c>
      <c r="J65" s="205"/>
    </row>
    <row r="66" spans="1:10" s="152" customFormat="1" ht="38.25" x14ac:dyDescent="0.2">
      <c r="A66" s="150" t="s">
        <v>348</v>
      </c>
      <c r="B66" s="201" t="s">
        <v>267</v>
      </c>
      <c r="C66" s="202">
        <v>89707</v>
      </c>
      <c r="D66" s="206" t="s">
        <v>309</v>
      </c>
      <c r="E66" s="202" t="s">
        <v>268</v>
      </c>
      <c r="F66" s="202">
        <v>3</v>
      </c>
      <c r="G66" s="204"/>
      <c r="H66" s="144">
        <f t="shared" si="17"/>
        <v>0</v>
      </c>
      <c r="I66" s="232">
        <f t="shared" si="16"/>
        <v>0</v>
      </c>
      <c r="J66" s="205"/>
    </row>
    <row r="67" spans="1:10" s="152" customFormat="1" ht="51" x14ac:dyDescent="0.2">
      <c r="A67" s="150" t="s">
        <v>349</v>
      </c>
      <c r="B67" s="201" t="s">
        <v>267</v>
      </c>
      <c r="C67" s="202">
        <v>89746</v>
      </c>
      <c r="D67" s="203" t="s">
        <v>270</v>
      </c>
      <c r="E67" s="202" t="s">
        <v>268</v>
      </c>
      <c r="F67" s="202">
        <v>1</v>
      </c>
      <c r="G67" s="204"/>
      <c r="H67" s="144">
        <f t="shared" si="17"/>
        <v>0</v>
      </c>
      <c r="I67" s="232">
        <f t="shared" si="16"/>
        <v>0</v>
      </c>
      <c r="J67" s="205"/>
    </row>
    <row r="68" spans="1:10" s="152" customFormat="1" ht="51" x14ac:dyDescent="0.2">
      <c r="A68" s="150" t="s">
        <v>350</v>
      </c>
      <c r="B68" s="201" t="s">
        <v>267</v>
      </c>
      <c r="C68" s="202">
        <v>89726</v>
      </c>
      <c r="D68" s="203" t="s">
        <v>271</v>
      </c>
      <c r="E68" s="202" t="s">
        <v>268</v>
      </c>
      <c r="F68" s="202">
        <v>2</v>
      </c>
      <c r="G68" s="204"/>
      <c r="H68" s="144">
        <f t="shared" si="17"/>
        <v>0</v>
      </c>
      <c r="I68" s="232">
        <f t="shared" si="16"/>
        <v>0</v>
      </c>
      <c r="J68" s="205"/>
    </row>
    <row r="69" spans="1:10" s="152" customFormat="1" ht="51" x14ac:dyDescent="0.2">
      <c r="A69" s="150" t="s">
        <v>351</v>
      </c>
      <c r="B69" s="201" t="s">
        <v>267</v>
      </c>
      <c r="C69" s="202">
        <v>89732</v>
      </c>
      <c r="D69" s="203" t="s">
        <v>272</v>
      </c>
      <c r="E69" s="202" t="s">
        <v>268</v>
      </c>
      <c r="F69" s="202">
        <v>1</v>
      </c>
      <c r="G69" s="204"/>
      <c r="H69" s="144">
        <f t="shared" si="17"/>
        <v>0</v>
      </c>
      <c r="I69" s="232">
        <f t="shared" si="16"/>
        <v>0</v>
      </c>
      <c r="J69" s="205"/>
    </row>
    <row r="70" spans="1:10" s="152" customFormat="1" ht="51" x14ac:dyDescent="0.2">
      <c r="A70" s="150" t="s">
        <v>352</v>
      </c>
      <c r="B70" s="201" t="s">
        <v>267</v>
      </c>
      <c r="C70" s="202">
        <v>89809</v>
      </c>
      <c r="D70" s="203" t="s">
        <v>273</v>
      </c>
      <c r="E70" s="202" t="s">
        <v>268</v>
      </c>
      <c r="F70" s="202">
        <v>1</v>
      </c>
      <c r="G70" s="204"/>
      <c r="H70" s="144">
        <f t="shared" si="17"/>
        <v>0</v>
      </c>
      <c r="I70" s="232">
        <f t="shared" si="16"/>
        <v>0</v>
      </c>
      <c r="J70" s="205"/>
    </row>
    <row r="71" spans="1:10" s="152" customFormat="1" ht="51" x14ac:dyDescent="0.2">
      <c r="A71" s="150" t="s">
        <v>353</v>
      </c>
      <c r="B71" s="201" t="s">
        <v>267</v>
      </c>
      <c r="C71" s="202">
        <v>89724</v>
      </c>
      <c r="D71" s="203" t="s">
        <v>274</v>
      </c>
      <c r="E71" s="202" t="s">
        <v>268</v>
      </c>
      <c r="F71" s="202">
        <v>4</v>
      </c>
      <c r="G71" s="204"/>
      <c r="H71" s="144">
        <f t="shared" si="17"/>
        <v>0</v>
      </c>
      <c r="I71" s="232">
        <f t="shared" si="16"/>
        <v>0</v>
      </c>
      <c r="J71" s="205"/>
    </row>
    <row r="72" spans="1:10" s="152" customFormat="1" ht="51" x14ac:dyDescent="0.2">
      <c r="A72" s="150" t="s">
        <v>354</v>
      </c>
      <c r="B72" s="201" t="s">
        <v>267</v>
      </c>
      <c r="C72" s="202">
        <v>89797</v>
      </c>
      <c r="D72" s="203" t="s">
        <v>275</v>
      </c>
      <c r="E72" s="202" t="s">
        <v>268</v>
      </c>
      <c r="F72" s="202">
        <v>1</v>
      </c>
      <c r="G72" s="204"/>
      <c r="H72" s="144">
        <f t="shared" si="17"/>
        <v>0</v>
      </c>
      <c r="I72" s="232">
        <f t="shared" si="16"/>
        <v>0</v>
      </c>
      <c r="J72" s="205"/>
    </row>
    <row r="73" spans="1:10" s="152" customFormat="1" ht="51" x14ac:dyDescent="0.2">
      <c r="A73" s="150" t="s">
        <v>355</v>
      </c>
      <c r="B73" s="201" t="s">
        <v>267</v>
      </c>
      <c r="C73" s="202">
        <v>89821</v>
      </c>
      <c r="D73" s="203" t="s">
        <v>276</v>
      </c>
      <c r="E73" s="202" t="s">
        <v>268</v>
      </c>
      <c r="F73" s="202">
        <v>4</v>
      </c>
      <c r="G73" s="204"/>
      <c r="H73" s="144">
        <f t="shared" si="17"/>
        <v>0</v>
      </c>
      <c r="I73" s="232">
        <f t="shared" si="16"/>
        <v>0</v>
      </c>
      <c r="J73" s="205"/>
    </row>
    <row r="74" spans="1:10" s="152" customFormat="1" ht="51" x14ac:dyDescent="0.2">
      <c r="A74" s="150" t="s">
        <v>356</v>
      </c>
      <c r="B74" s="201" t="s">
        <v>267</v>
      </c>
      <c r="C74" s="202">
        <v>89813</v>
      </c>
      <c r="D74" s="203" t="s">
        <v>277</v>
      </c>
      <c r="E74" s="202" t="s">
        <v>268</v>
      </c>
      <c r="F74" s="202">
        <v>1</v>
      </c>
      <c r="G74" s="204"/>
      <c r="H74" s="144">
        <f t="shared" si="17"/>
        <v>0</v>
      </c>
      <c r="I74" s="232">
        <f t="shared" si="16"/>
        <v>0</v>
      </c>
      <c r="J74" s="205"/>
    </row>
    <row r="75" spans="1:10" s="152" customFormat="1" ht="63.75" x14ac:dyDescent="0.2">
      <c r="A75" s="150" t="s">
        <v>357</v>
      </c>
      <c r="B75" s="201" t="s">
        <v>267</v>
      </c>
      <c r="C75" s="202">
        <v>91795</v>
      </c>
      <c r="D75" s="203" t="s">
        <v>278</v>
      </c>
      <c r="E75" s="202" t="s">
        <v>48</v>
      </c>
      <c r="F75" s="202">
        <v>27.13</v>
      </c>
      <c r="G75" s="204"/>
      <c r="H75" s="144">
        <f t="shared" si="17"/>
        <v>0</v>
      </c>
      <c r="I75" s="232">
        <f t="shared" si="16"/>
        <v>0</v>
      </c>
      <c r="J75" s="205"/>
    </row>
    <row r="76" spans="1:10" s="152" customFormat="1" ht="63.75" x14ac:dyDescent="0.2">
      <c r="A76" s="150" t="s">
        <v>358</v>
      </c>
      <c r="B76" s="201" t="s">
        <v>267</v>
      </c>
      <c r="C76" s="202">
        <v>91793</v>
      </c>
      <c r="D76" s="203" t="s">
        <v>279</v>
      </c>
      <c r="E76" s="202" t="s">
        <v>48</v>
      </c>
      <c r="F76" s="202">
        <v>4.9000000000000004</v>
      </c>
      <c r="G76" s="204"/>
      <c r="H76" s="144">
        <f t="shared" si="17"/>
        <v>0</v>
      </c>
      <c r="I76" s="232">
        <f t="shared" si="16"/>
        <v>0</v>
      </c>
      <c r="J76" s="205"/>
    </row>
    <row r="77" spans="1:10" s="152" customFormat="1" ht="63.75" x14ac:dyDescent="0.2">
      <c r="A77" s="150" t="s">
        <v>359</v>
      </c>
      <c r="B77" s="201" t="s">
        <v>267</v>
      </c>
      <c r="C77" s="202">
        <v>91792</v>
      </c>
      <c r="D77" s="203" t="s">
        <v>280</v>
      </c>
      <c r="E77" s="202" t="s">
        <v>48</v>
      </c>
      <c r="F77" s="202">
        <v>6.11</v>
      </c>
      <c r="G77" s="204"/>
      <c r="H77" s="144">
        <f t="shared" si="17"/>
        <v>0</v>
      </c>
      <c r="I77" s="232">
        <f t="shared" si="16"/>
        <v>0</v>
      </c>
      <c r="J77" s="205"/>
    </row>
    <row r="78" spans="1:10" s="152" customFormat="1" ht="38.25" x14ac:dyDescent="0.2">
      <c r="A78" s="150" t="s">
        <v>360</v>
      </c>
      <c r="B78" s="201" t="s">
        <v>267</v>
      </c>
      <c r="C78" s="202">
        <v>89796</v>
      </c>
      <c r="D78" s="203" t="s">
        <v>281</v>
      </c>
      <c r="E78" s="202" t="s">
        <v>268</v>
      </c>
      <c r="F78" s="202">
        <v>1</v>
      </c>
      <c r="G78" s="204"/>
      <c r="H78" s="144">
        <f t="shared" si="17"/>
        <v>0</v>
      </c>
      <c r="I78" s="232">
        <f t="shared" si="16"/>
        <v>0</v>
      </c>
      <c r="J78" s="205"/>
    </row>
    <row r="79" spans="1:10" s="152" customFormat="1" ht="51" x14ac:dyDescent="0.2">
      <c r="A79" s="150" t="s">
        <v>361</v>
      </c>
      <c r="B79" s="201" t="s">
        <v>267</v>
      </c>
      <c r="C79" s="202">
        <v>89782</v>
      </c>
      <c r="D79" s="207" t="s">
        <v>310</v>
      </c>
      <c r="E79" s="202" t="s">
        <v>268</v>
      </c>
      <c r="F79" s="202">
        <v>2</v>
      </c>
      <c r="G79" s="204"/>
      <c r="H79" s="144">
        <f t="shared" si="17"/>
        <v>0</v>
      </c>
      <c r="I79" s="232">
        <f>ROUND((F79*H79),2)</f>
        <v>0</v>
      </c>
      <c r="J79" s="205"/>
    </row>
    <row r="80" spans="1:10" s="152" customFormat="1" x14ac:dyDescent="0.2">
      <c r="A80" s="150"/>
      <c r="B80" s="151"/>
      <c r="C80" s="159"/>
      <c r="D80" s="166"/>
      <c r="E80" s="167"/>
      <c r="F80" s="168"/>
      <c r="G80" s="90"/>
      <c r="H80" s="144"/>
      <c r="I80" s="232"/>
    </row>
    <row r="81" spans="1:11" s="152" customFormat="1" x14ac:dyDescent="0.2">
      <c r="A81" s="150"/>
      <c r="B81" s="151"/>
      <c r="C81" s="159"/>
      <c r="D81" s="166"/>
      <c r="E81" s="167"/>
      <c r="F81" s="168"/>
      <c r="G81" s="90"/>
      <c r="H81" s="146" t="s">
        <v>157</v>
      </c>
      <c r="I81" s="232">
        <f>SUM(I53:I80)</f>
        <v>0</v>
      </c>
    </row>
    <row r="82" spans="1:11" s="152" customFormat="1" x14ac:dyDescent="0.2">
      <c r="A82" s="148">
        <v>7</v>
      </c>
      <c r="B82" s="149"/>
      <c r="C82" s="172"/>
      <c r="D82" s="181" t="s">
        <v>216</v>
      </c>
      <c r="E82" s="167"/>
      <c r="F82" s="168"/>
      <c r="G82" s="90"/>
      <c r="H82" s="144"/>
      <c r="I82" s="232"/>
    </row>
    <row r="83" spans="1:11" s="152" customFormat="1" ht="38.25" x14ac:dyDescent="0.2">
      <c r="A83" s="227" t="s">
        <v>23</v>
      </c>
      <c r="B83" s="283" t="s">
        <v>217</v>
      </c>
      <c r="C83" s="159" t="s">
        <v>218</v>
      </c>
      <c r="D83" s="208" t="s">
        <v>219</v>
      </c>
      <c r="E83" s="167" t="s">
        <v>220</v>
      </c>
      <c r="F83" s="168">
        <v>21</v>
      </c>
      <c r="G83" s="90"/>
      <c r="H83" s="171">
        <f>G83+(G83*$I$9)</f>
        <v>0</v>
      </c>
      <c r="I83" s="171">
        <f t="shared" ref="I83:I108" si="18">ROUND((F83*H83),2)</f>
        <v>0</v>
      </c>
    </row>
    <row r="84" spans="1:11" s="152" customFormat="1" ht="38.25" x14ac:dyDescent="0.2">
      <c r="A84" s="227" t="s">
        <v>26</v>
      </c>
      <c r="B84" s="283"/>
      <c r="C84" s="159" t="s">
        <v>221</v>
      </c>
      <c r="D84" s="208" t="s">
        <v>222</v>
      </c>
      <c r="E84" s="167" t="s">
        <v>220</v>
      </c>
      <c r="F84" s="168">
        <v>11</v>
      </c>
      <c r="G84" s="90"/>
      <c r="H84" s="171">
        <f t="shared" ref="H84:H109" si="19">G84+(G84*$I$9)</f>
        <v>0</v>
      </c>
      <c r="I84" s="171">
        <f t="shared" si="18"/>
        <v>0</v>
      </c>
    </row>
    <row r="85" spans="1:11" s="152" customFormat="1" ht="38.25" x14ac:dyDescent="0.2">
      <c r="A85" s="227" t="s">
        <v>196</v>
      </c>
      <c r="B85" s="283"/>
      <c r="C85" s="159" t="s">
        <v>223</v>
      </c>
      <c r="D85" s="208" t="s">
        <v>224</v>
      </c>
      <c r="E85" s="167" t="s">
        <v>220</v>
      </c>
      <c r="F85" s="168">
        <v>9</v>
      </c>
      <c r="G85" s="90"/>
      <c r="H85" s="171">
        <f t="shared" si="19"/>
        <v>0</v>
      </c>
      <c r="I85" s="171">
        <f t="shared" si="18"/>
        <v>0</v>
      </c>
    </row>
    <row r="86" spans="1:11" s="152" customFormat="1" ht="38.25" x14ac:dyDescent="0.2">
      <c r="A86" s="227" t="s">
        <v>362</v>
      </c>
      <c r="B86" s="283"/>
      <c r="C86" s="162" t="s">
        <v>225</v>
      </c>
      <c r="D86" s="166" t="s">
        <v>226</v>
      </c>
      <c r="E86" s="167" t="s">
        <v>174</v>
      </c>
      <c r="F86" s="168">
        <v>1424.9</v>
      </c>
      <c r="G86" s="89"/>
      <c r="H86" s="171">
        <f t="shared" si="19"/>
        <v>0</v>
      </c>
      <c r="I86" s="171">
        <f t="shared" si="18"/>
        <v>0</v>
      </c>
    </row>
    <row r="87" spans="1:11" s="152" customFormat="1" ht="38.25" x14ac:dyDescent="0.2">
      <c r="A87" s="227" t="s">
        <v>363</v>
      </c>
      <c r="B87" s="283"/>
      <c r="C87" s="162" t="s">
        <v>227</v>
      </c>
      <c r="D87" s="166" t="s">
        <v>228</v>
      </c>
      <c r="E87" s="167" t="s">
        <v>174</v>
      </c>
      <c r="F87" s="168">
        <v>561.79999999999995</v>
      </c>
      <c r="G87" s="89"/>
      <c r="H87" s="171">
        <f t="shared" si="19"/>
        <v>0</v>
      </c>
      <c r="I87" s="171">
        <f t="shared" si="18"/>
        <v>0</v>
      </c>
    </row>
    <row r="88" spans="1:11" s="152" customFormat="1" ht="38.25" x14ac:dyDescent="0.2">
      <c r="A88" s="227" t="s">
        <v>364</v>
      </c>
      <c r="B88" s="283"/>
      <c r="C88" s="162" t="s">
        <v>229</v>
      </c>
      <c r="D88" s="209" t="s">
        <v>230</v>
      </c>
      <c r="E88" s="167" t="s">
        <v>220</v>
      </c>
      <c r="F88" s="168">
        <v>5</v>
      </c>
      <c r="G88" s="89"/>
      <c r="H88" s="171">
        <f t="shared" si="19"/>
        <v>0</v>
      </c>
      <c r="I88" s="171">
        <f t="shared" si="18"/>
        <v>0</v>
      </c>
    </row>
    <row r="89" spans="1:11" s="152" customFormat="1" ht="38.25" x14ac:dyDescent="0.2">
      <c r="A89" s="227" t="s">
        <v>365</v>
      </c>
      <c r="B89" s="284"/>
      <c r="C89" s="162" t="s">
        <v>231</v>
      </c>
      <c r="D89" s="166" t="s">
        <v>232</v>
      </c>
      <c r="E89" s="167" t="s">
        <v>220</v>
      </c>
      <c r="F89" s="168">
        <v>2</v>
      </c>
      <c r="G89" s="89"/>
      <c r="H89" s="171">
        <f t="shared" si="19"/>
        <v>0</v>
      </c>
      <c r="I89" s="171">
        <f t="shared" si="18"/>
        <v>0</v>
      </c>
    </row>
    <row r="90" spans="1:11" s="152" customFormat="1" ht="25.5" x14ac:dyDescent="0.2">
      <c r="A90" s="227" t="s">
        <v>366</v>
      </c>
      <c r="B90" s="143" t="s">
        <v>233</v>
      </c>
      <c r="C90" s="162"/>
      <c r="D90" s="166" t="s">
        <v>234</v>
      </c>
      <c r="E90" s="167" t="s">
        <v>220</v>
      </c>
      <c r="F90" s="168">
        <v>2</v>
      </c>
      <c r="G90" s="89"/>
      <c r="H90" s="171">
        <f t="shared" si="19"/>
        <v>0</v>
      </c>
      <c r="I90" s="171">
        <f t="shared" si="18"/>
        <v>0</v>
      </c>
    </row>
    <row r="91" spans="1:11" s="152" customFormat="1" ht="38.25" x14ac:dyDescent="0.2">
      <c r="A91" s="227" t="s">
        <v>367</v>
      </c>
      <c r="B91" s="282" t="s">
        <v>217</v>
      </c>
      <c r="C91" s="162" t="s">
        <v>235</v>
      </c>
      <c r="D91" s="166" t="s">
        <v>236</v>
      </c>
      <c r="E91" s="167" t="s">
        <v>220</v>
      </c>
      <c r="F91" s="168">
        <v>7</v>
      </c>
      <c r="G91" s="89"/>
      <c r="H91" s="171">
        <f t="shared" si="19"/>
        <v>0</v>
      </c>
      <c r="I91" s="171">
        <f t="shared" si="18"/>
        <v>0</v>
      </c>
    </row>
    <row r="92" spans="1:11" s="152" customFormat="1" ht="38.25" x14ac:dyDescent="0.2">
      <c r="A92" s="227" t="s">
        <v>368</v>
      </c>
      <c r="B92" s="283"/>
      <c r="C92" s="162" t="s">
        <v>237</v>
      </c>
      <c r="D92" s="166" t="s">
        <v>238</v>
      </c>
      <c r="E92" s="167" t="s">
        <v>220</v>
      </c>
      <c r="F92" s="168">
        <v>4</v>
      </c>
      <c r="G92" s="89"/>
      <c r="H92" s="171">
        <f t="shared" si="19"/>
        <v>0</v>
      </c>
      <c r="I92" s="171">
        <f t="shared" si="18"/>
        <v>0</v>
      </c>
      <c r="K92" s="231">
        <f>I83+I84+I85+I109</f>
        <v>0</v>
      </c>
    </row>
    <row r="93" spans="1:11" s="152" customFormat="1" ht="38.25" x14ac:dyDescent="0.2">
      <c r="A93" s="227" t="s">
        <v>369</v>
      </c>
      <c r="B93" s="283"/>
      <c r="C93" s="162" t="s">
        <v>239</v>
      </c>
      <c r="D93" s="166" t="s">
        <v>240</v>
      </c>
      <c r="E93" s="167" t="s">
        <v>220</v>
      </c>
      <c r="F93" s="168">
        <v>20</v>
      </c>
      <c r="G93" s="89"/>
      <c r="H93" s="171">
        <f t="shared" si="19"/>
        <v>0</v>
      </c>
      <c r="I93" s="171">
        <f t="shared" si="18"/>
        <v>0</v>
      </c>
      <c r="K93" s="152" t="e">
        <f>K92/I111</f>
        <v>#DIV/0!</v>
      </c>
    </row>
    <row r="94" spans="1:11" s="152" customFormat="1" ht="38.25" x14ac:dyDescent="0.2">
      <c r="A94" s="227" t="s">
        <v>370</v>
      </c>
      <c r="B94" s="283"/>
      <c r="C94" s="162" t="s">
        <v>241</v>
      </c>
      <c r="D94" s="166" t="s">
        <v>242</v>
      </c>
      <c r="E94" s="167" t="s">
        <v>220</v>
      </c>
      <c r="F94" s="168">
        <v>1</v>
      </c>
      <c r="G94" s="89"/>
      <c r="H94" s="171">
        <f t="shared" si="19"/>
        <v>0</v>
      </c>
      <c r="I94" s="171">
        <f t="shared" si="18"/>
        <v>0</v>
      </c>
    </row>
    <row r="95" spans="1:11" s="152" customFormat="1" ht="25.5" x14ac:dyDescent="0.2">
      <c r="A95" s="227" t="s">
        <v>371</v>
      </c>
      <c r="B95" s="283"/>
      <c r="C95" s="162" t="s">
        <v>243</v>
      </c>
      <c r="D95" s="170" t="s">
        <v>244</v>
      </c>
      <c r="E95" s="167" t="s">
        <v>220</v>
      </c>
      <c r="F95" s="168">
        <v>6</v>
      </c>
      <c r="G95" s="89"/>
      <c r="H95" s="171">
        <f t="shared" si="19"/>
        <v>0</v>
      </c>
      <c r="I95" s="171">
        <f t="shared" si="18"/>
        <v>0</v>
      </c>
    </row>
    <row r="96" spans="1:11" s="152" customFormat="1" ht="38.25" x14ac:dyDescent="0.2">
      <c r="A96" s="227" t="s">
        <v>372</v>
      </c>
      <c r="B96" s="283"/>
      <c r="C96" s="162" t="s">
        <v>245</v>
      </c>
      <c r="D96" s="170" t="s">
        <v>246</v>
      </c>
      <c r="E96" s="167" t="s">
        <v>220</v>
      </c>
      <c r="F96" s="168">
        <v>2</v>
      </c>
      <c r="G96" s="89"/>
      <c r="H96" s="171">
        <f t="shared" si="19"/>
        <v>0</v>
      </c>
      <c r="I96" s="171">
        <f t="shared" si="18"/>
        <v>0</v>
      </c>
    </row>
    <row r="97" spans="1:9" s="152" customFormat="1" ht="38.25" x14ac:dyDescent="0.2">
      <c r="A97" s="227" t="s">
        <v>373</v>
      </c>
      <c r="B97" s="283"/>
      <c r="C97" s="162" t="s">
        <v>247</v>
      </c>
      <c r="D97" s="170" t="s">
        <v>248</v>
      </c>
      <c r="E97" s="167" t="s">
        <v>220</v>
      </c>
      <c r="F97" s="168">
        <v>3</v>
      </c>
      <c r="G97" s="89"/>
      <c r="H97" s="171">
        <f t="shared" si="19"/>
        <v>0</v>
      </c>
      <c r="I97" s="171">
        <f t="shared" si="18"/>
        <v>0</v>
      </c>
    </row>
    <row r="98" spans="1:9" s="152" customFormat="1" ht="38.25" x14ac:dyDescent="0.2">
      <c r="A98" s="227" t="s">
        <v>374</v>
      </c>
      <c r="B98" s="283"/>
      <c r="C98" s="162" t="s">
        <v>249</v>
      </c>
      <c r="D98" s="170" t="s">
        <v>250</v>
      </c>
      <c r="E98" s="167" t="s">
        <v>220</v>
      </c>
      <c r="F98" s="168">
        <v>7</v>
      </c>
      <c r="G98" s="89"/>
      <c r="H98" s="171">
        <f t="shared" si="19"/>
        <v>0</v>
      </c>
      <c r="I98" s="171">
        <f t="shared" si="18"/>
        <v>0</v>
      </c>
    </row>
    <row r="99" spans="1:9" s="152" customFormat="1" ht="25.5" x14ac:dyDescent="0.2">
      <c r="A99" s="227" t="s">
        <v>375</v>
      </c>
      <c r="B99" s="283"/>
      <c r="C99" s="162" t="s">
        <v>251</v>
      </c>
      <c r="D99" s="170" t="s">
        <v>252</v>
      </c>
      <c r="E99" s="167" t="s">
        <v>174</v>
      </c>
      <c r="F99" s="168">
        <v>478.6</v>
      </c>
      <c r="G99" s="89"/>
      <c r="H99" s="171">
        <f t="shared" si="19"/>
        <v>0</v>
      </c>
      <c r="I99" s="171">
        <f t="shared" si="18"/>
        <v>0</v>
      </c>
    </row>
    <row r="100" spans="1:9" s="152" customFormat="1" ht="38.25" x14ac:dyDescent="0.2">
      <c r="A100" s="227" t="s">
        <v>376</v>
      </c>
      <c r="B100" s="283"/>
      <c r="C100" s="162" t="s">
        <v>253</v>
      </c>
      <c r="D100" s="170" t="s">
        <v>254</v>
      </c>
      <c r="E100" s="167" t="s">
        <v>220</v>
      </c>
      <c r="F100" s="168">
        <v>4</v>
      </c>
      <c r="G100" s="89"/>
      <c r="H100" s="171">
        <f t="shared" si="19"/>
        <v>0</v>
      </c>
      <c r="I100" s="171">
        <f t="shared" si="18"/>
        <v>0</v>
      </c>
    </row>
    <row r="101" spans="1:9" s="152" customFormat="1" ht="38.25" x14ac:dyDescent="0.2">
      <c r="A101" s="227" t="s">
        <v>377</v>
      </c>
      <c r="B101" s="284"/>
      <c r="C101" s="162" t="s">
        <v>255</v>
      </c>
      <c r="D101" s="170" t="s">
        <v>256</v>
      </c>
      <c r="E101" s="167" t="s">
        <v>220</v>
      </c>
      <c r="F101" s="168">
        <v>3</v>
      </c>
      <c r="G101" s="89"/>
      <c r="H101" s="171">
        <f t="shared" si="19"/>
        <v>0</v>
      </c>
      <c r="I101" s="171">
        <f t="shared" si="18"/>
        <v>0</v>
      </c>
    </row>
    <row r="102" spans="1:9" s="152" customFormat="1" ht="38.25" x14ac:dyDescent="0.2">
      <c r="A102" s="227" t="s">
        <v>378</v>
      </c>
      <c r="B102" s="282" t="s">
        <v>233</v>
      </c>
      <c r="C102" s="162"/>
      <c r="D102" s="170" t="s">
        <v>257</v>
      </c>
      <c r="E102" s="167" t="s">
        <v>220</v>
      </c>
      <c r="F102" s="168">
        <v>2</v>
      </c>
      <c r="G102" s="89"/>
      <c r="H102" s="171">
        <f t="shared" si="19"/>
        <v>0</v>
      </c>
      <c r="I102" s="171">
        <f t="shared" si="18"/>
        <v>0</v>
      </c>
    </row>
    <row r="103" spans="1:9" s="152" customFormat="1" x14ac:dyDescent="0.2">
      <c r="A103" s="227" t="s">
        <v>379</v>
      </c>
      <c r="B103" s="283"/>
      <c r="C103" s="162"/>
      <c r="D103" s="170" t="s">
        <v>258</v>
      </c>
      <c r="E103" s="167" t="s">
        <v>220</v>
      </c>
      <c r="F103" s="168">
        <v>30</v>
      </c>
      <c r="G103" s="89"/>
      <c r="H103" s="171">
        <f t="shared" si="19"/>
        <v>0</v>
      </c>
      <c r="I103" s="171">
        <f t="shared" si="18"/>
        <v>0</v>
      </c>
    </row>
    <row r="104" spans="1:9" s="152" customFormat="1" x14ac:dyDescent="0.2">
      <c r="A104" s="227" t="s">
        <v>380</v>
      </c>
      <c r="B104" s="283"/>
      <c r="C104" s="162"/>
      <c r="D104" s="170" t="s">
        <v>259</v>
      </c>
      <c r="E104" s="167" t="s">
        <v>220</v>
      </c>
      <c r="F104" s="168">
        <v>2</v>
      </c>
      <c r="G104" s="89"/>
      <c r="H104" s="171">
        <f t="shared" si="19"/>
        <v>0</v>
      </c>
      <c r="I104" s="171">
        <f t="shared" si="18"/>
        <v>0</v>
      </c>
    </row>
    <row r="105" spans="1:9" s="152" customFormat="1" x14ac:dyDescent="0.2">
      <c r="A105" s="227" t="s">
        <v>381</v>
      </c>
      <c r="B105" s="283"/>
      <c r="C105" s="162"/>
      <c r="D105" s="170" t="s">
        <v>260</v>
      </c>
      <c r="E105" s="167" t="s">
        <v>220</v>
      </c>
      <c r="F105" s="168">
        <v>20</v>
      </c>
      <c r="G105" s="89"/>
      <c r="H105" s="171">
        <f t="shared" si="19"/>
        <v>0</v>
      </c>
      <c r="I105" s="171">
        <f t="shared" si="18"/>
        <v>0</v>
      </c>
    </row>
    <row r="106" spans="1:9" s="152" customFormat="1" x14ac:dyDescent="0.2">
      <c r="A106" s="227" t="s">
        <v>382</v>
      </c>
      <c r="B106" s="283"/>
      <c r="C106" s="162"/>
      <c r="D106" s="170" t="s">
        <v>261</v>
      </c>
      <c r="E106" s="167" t="s">
        <v>220</v>
      </c>
      <c r="F106" s="168">
        <v>9</v>
      </c>
      <c r="G106" s="89"/>
      <c r="H106" s="171">
        <f t="shared" si="19"/>
        <v>0</v>
      </c>
      <c r="I106" s="171">
        <f t="shared" si="18"/>
        <v>0</v>
      </c>
    </row>
    <row r="107" spans="1:9" s="152" customFormat="1" ht="25.5" x14ac:dyDescent="0.2">
      <c r="A107" s="227" t="s">
        <v>383</v>
      </c>
      <c r="B107" s="283"/>
      <c r="C107" s="162"/>
      <c r="D107" s="170" t="s">
        <v>262</v>
      </c>
      <c r="E107" s="167" t="s">
        <v>220</v>
      </c>
      <c r="F107" s="168">
        <v>15</v>
      </c>
      <c r="G107" s="89"/>
      <c r="H107" s="171">
        <f t="shared" si="19"/>
        <v>0</v>
      </c>
      <c r="I107" s="171">
        <f t="shared" si="18"/>
        <v>0</v>
      </c>
    </row>
    <row r="108" spans="1:9" s="152" customFormat="1" ht="25.5" x14ac:dyDescent="0.2">
      <c r="A108" s="227" t="s">
        <v>384</v>
      </c>
      <c r="B108" s="284"/>
      <c r="C108" s="162"/>
      <c r="D108" s="170" t="s">
        <v>263</v>
      </c>
      <c r="E108" s="167" t="s">
        <v>220</v>
      </c>
      <c r="F108" s="168">
        <v>1</v>
      </c>
      <c r="G108" s="89"/>
      <c r="H108" s="171">
        <f t="shared" si="19"/>
        <v>0</v>
      </c>
      <c r="I108" s="171">
        <f t="shared" si="18"/>
        <v>0</v>
      </c>
    </row>
    <row r="109" spans="1:9" s="152" customFormat="1" ht="63.75" x14ac:dyDescent="0.2">
      <c r="A109" s="227" t="s">
        <v>385</v>
      </c>
      <c r="B109" s="143" t="s">
        <v>217</v>
      </c>
      <c r="C109" s="162" t="s">
        <v>264</v>
      </c>
      <c r="D109" s="170" t="s">
        <v>265</v>
      </c>
      <c r="E109" s="167" t="s">
        <v>220</v>
      </c>
      <c r="F109" s="168">
        <v>1</v>
      </c>
      <c r="G109" s="89"/>
      <c r="H109" s="171">
        <f t="shared" si="19"/>
        <v>0</v>
      </c>
      <c r="I109" s="171">
        <f>ROUND((F109*H109),2)</f>
        <v>0</v>
      </c>
    </row>
    <row r="110" spans="1:9" s="152" customFormat="1" x14ac:dyDescent="0.2">
      <c r="A110" s="145"/>
      <c r="B110" s="143"/>
      <c r="C110" s="159"/>
      <c r="D110" s="170"/>
      <c r="E110" s="167"/>
      <c r="F110" s="168"/>
      <c r="G110" s="89"/>
      <c r="H110" s="144">
        <f>G110+(G110*$I$9)</f>
        <v>0</v>
      </c>
      <c r="I110" s="232"/>
    </row>
    <row r="111" spans="1:9" s="152" customFormat="1" ht="13.5" thickBot="1" x14ac:dyDescent="0.25">
      <c r="A111" s="285"/>
      <c r="B111" s="286"/>
      <c r="C111" s="286"/>
      <c r="D111" s="286"/>
      <c r="E111" s="286"/>
      <c r="F111" s="286"/>
      <c r="G111" s="287"/>
      <c r="H111" s="156" t="s">
        <v>266</v>
      </c>
      <c r="I111" s="233">
        <f>SUM(I83:I110)</f>
        <v>0</v>
      </c>
    </row>
    <row r="112" spans="1:9" s="152" customFormat="1" x14ac:dyDescent="0.2">
      <c r="A112" s="150"/>
      <c r="B112" s="151"/>
      <c r="C112" s="159"/>
      <c r="D112" s="166"/>
      <c r="E112" s="167"/>
      <c r="F112" s="168"/>
      <c r="G112" s="90"/>
      <c r="H112" s="144"/>
      <c r="I112" s="232"/>
    </row>
    <row r="113" spans="1:11" s="152" customFormat="1" x14ac:dyDescent="0.2">
      <c r="A113" s="148">
        <v>8</v>
      </c>
      <c r="B113" s="149"/>
      <c r="C113" s="159"/>
      <c r="D113" s="181" t="s">
        <v>50</v>
      </c>
      <c r="E113" s="167"/>
      <c r="F113" s="168"/>
      <c r="G113" s="90"/>
      <c r="H113" s="144">
        <f>G113+(G113*$I$9)</f>
        <v>0</v>
      </c>
      <c r="I113" s="232">
        <f t="shared" ref="I113" si="20">F113*H113</f>
        <v>0</v>
      </c>
    </row>
    <row r="114" spans="1:11" s="152" customFormat="1" ht="25.5" x14ac:dyDescent="0.2">
      <c r="A114" s="150" t="s">
        <v>199</v>
      </c>
      <c r="B114" s="151" t="s">
        <v>202</v>
      </c>
      <c r="C114" s="159" t="s">
        <v>192</v>
      </c>
      <c r="D114" s="185" t="s">
        <v>193</v>
      </c>
      <c r="E114" s="167" t="s">
        <v>41</v>
      </c>
      <c r="F114" s="168">
        <v>105.87</v>
      </c>
      <c r="G114" s="90"/>
      <c r="H114" s="144"/>
      <c r="I114" s="232">
        <f>ROUND((F114*H114),2)</f>
        <v>0</v>
      </c>
    </row>
    <row r="115" spans="1:11" s="152" customFormat="1" ht="14.25" customHeight="1" x14ac:dyDescent="0.2">
      <c r="A115" s="148"/>
      <c r="B115" s="147"/>
      <c r="C115" s="160"/>
      <c r="D115" s="210"/>
      <c r="E115" s="182"/>
      <c r="F115" s="183"/>
      <c r="G115" s="184"/>
      <c r="H115" s="157"/>
      <c r="I115" s="234"/>
    </row>
    <row r="116" spans="1:11" s="152" customFormat="1" ht="14.25" customHeight="1" thickBot="1" x14ac:dyDescent="0.25">
      <c r="A116" s="150"/>
      <c r="B116" s="143"/>
      <c r="C116" s="161"/>
      <c r="D116" s="179"/>
      <c r="E116" s="182"/>
      <c r="F116" s="183"/>
      <c r="G116" s="184"/>
      <c r="H116" s="158" t="s">
        <v>157</v>
      </c>
      <c r="I116" s="234">
        <f>SUM(I114:I115)</f>
        <v>0</v>
      </c>
    </row>
    <row r="117" spans="1:11" ht="25.5" customHeight="1" thickBot="1" x14ac:dyDescent="0.25">
      <c r="A117" s="304"/>
      <c r="B117" s="305"/>
      <c r="C117" s="305"/>
      <c r="D117" s="305"/>
      <c r="E117" s="305"/>
      <c r="F117" s="305"/>
      <c r="G117" s="306"/>
      <c r="H117" s="156" t="s">
        <v>27</v>
      </c>
      <c r="I117" s="235">
        <f>I17+I23+I34+I43+I50+I81+I111+I116</f>
        <v>0</v>
      </c>
      <c r="K117" s="173"/>
    </row>
    <row r="118" spans="1:11" ht="25.5" customHeight="1" x14ac:dyDescent="0.2">
      <c r="A118" s="211"/>
      <c r="B118" s="212"/>
      <c r="C118" s="212"/>
      <c r="D118" s="212"/>
      <c r="E118" s="212"/>
      <c r="F118" s="213"/>
      <c r="G118" s="213"/>
      <c r="H118" s="213"/>
      <c r="I118" s="214"/>
      <c r="J118" s="174"/>
    </row>
    <row r="119" spans="1:11" x14ac:dyDescent="0.2">
      <c r="A119" s="215"/>
      <c r="B119" s="216"/>
      <c r="C119" s="303" t="s">
        <v>391</v>
      </c>
      <c r="D119" s="303"/>
      <c r="E119" s="216"/>
      <c r="F119" s="299" t="s">
        <v>392</v>
      </c>
      <c r="G119" s="299"/>
      <c r="H119" s="217"/>
      <c r="I119" s="218"/>
      <c r="J119" s="174"/>
    </row>
    <row r="120" spans="1:11" x14ac:dyDescent="0.2">
      <c r="A120" s="215"/>
      <c r="B120" s="216"/>
      <c r="C120" s="216"/>
      <c r="D120" s="219"/>
      <c r="E120" s="216"/>
      <c r="F120" s="217"/>
      <c r="G120" s="217"/>
      <c r="H120" s="217"/>
      <c r="I120" s="218"/>
      <c r="J120" s="174"/>
    </row>
    <row r="121" spans="1:11" x14ac:dyDescent="0.2">
      <c r="A121" s="215"/>
      <c r="B121" s="216"/>
      <c r="C121" s="216"/>
      <c r="D121" s="219"/>
      <c r="E121" s="216"/>
      <c r="F121" s="217"/>
      <c r="G121" s="217"/>
      <c r="H121" s="217"/>
      <c r="I121" s="218"/>
      <c r="J121" s="174"/>
    </row>
    <row r="122" spans="1:11" ht="11.25" customHeight="1" x14ac:dyDescent="0.2">
      <c r="A122" s="215"/>
      <c r="B122" s="216"/>
      <c r="C122" s="302"/>
      <c r="D122" s="302"/>
      <c r="E122" s="216"/>
      <c r="F122" s="299"/>
      <c r="G122" s="299"/>
      <c r="H122" s="217"/>
      <c r="I122" s="218"/>
      <c r="J122" s="174"/>
    </row>
    <row r="123" spans="1:11" ht="13.5" thickBot="1" x14ac:dyDescent="0.25">
      <c r="A123" s="220"/>
      <c r="B123" s="221"/>
      <c r="C123" s="300" t="s">
        <v>393</v>
      </c>
      <c r="D123" s="300"/>
      <c r="E123" s="221"/>
      <c r="F123" s="301"/>
      <c r="G123" s="301"/>
      <c r="H123" s="222"/>
      <c r="I123" s="223"/>
      <c r="J123" s="174"/>
    </row>
  </sheetData>
  <mergeCells count="33">
    <mergeCell ref="F123:G123"/>
    <mergeCell ref="C123:D123"/>
    <mergeCell ref="A117:G117"/>
    <mergeCell ref="D1:I1"/>
    <mergeCell ref="A1:C1"/>
    <mergeCell ref="A5:F5"/>
    <mergeCell ref="F6:I6"/>
    <mergeCell ref="A3:I3"/>
    <mergeCell ref="G4:I4"/>
    <mergeCell ref="A6:E6"/>
    <mergeCell ref="A9:E9"/>
    <mergeCell ref="A8:E8"/>
    <mergeCell ref="A2:I2"/>
    <mergeCell ref="G8:G9"/>
    <mergeCell ref="F8:F9"/>
    <mergeCell ref="G5:I5"/>
    <mergeCell ref="A4:F4"/>
    <mergeCell ref="H12:H13"/>
    <mergeCell ref="F122:G122"/>
    <mergeCell ref="C122:D122"/>
    <mergeCell ref="C119:D119"/>
    <mergeCell ref="F119:G119"/>
    <mergeCell ref="I12:I13"/>
    <mergeCell ref="B12:B13"/>
    <mergeCell ref="C12:C13"/>
    <mergeCell ref="E12:E13"/>
    <mergeCell ref="F12:F13"/>
    <mergeCell ref="G12:G13"/>
    <mergeCell ref="B91:B101"/>
    <mergeCell ref="B102:B108"/>
    <mergeCell ref="A111:G111"/>
    <mergeCell ref="B83:B89"/>
    <mergeCell ref="A12:A13"/>
  </mergeCells>
  <phoneticPr fontId="2" type="noConversion"/>
  <conditionalFormatting sqref="J64">
    <cfRule type="top10" priority="2" rank="10"/>
  </conditionalFormatting>
  <conditionalFormatting sqref="J65:J79">
    <cfRule type="top10" priority="4" rank="10"/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showZeros="0" topLeftCell="A11" zoomScale="136" zoomScaleNormal="136" zoomScaleSheetLayoutView="100" workbookViewId="0">
      <selection activeCell="A10" sqref="A10:XFD25"/>
    </sheetView>
  </sheetViews>
  <sheetFormatPr defaultRowHeight="12.75" x14ac:dyDescent="0.2"/>
  <cols>
    <col min="1" max="1" width="5.42578125" bestFit="1" customWidth="1"/>
    <col min="2" max="2" width="12.7109375" customWidth="1"/>
    <col min="3" max="3" width="39.140625" customWidth="1"/>
    <col min="5" max="6" width="10.5703125" customWidth="1"/>
    <col min="7" max="7" width="11.28515625" customWidth="1"/>
    <col min="8" max="8" width="11.42578125" customWidth="1"/>
    <col min="9" max="9" width="9.5703125" style="6" bestFit="1" customWidth="1"/>
  </cols>
  <sheetData>
    <row r="1" spans="1:9" ht="60.75" customHeight="1" thickBot="1" x14ac:dyDescent="0.25">
      <c r="A1" s="236"/>
      <c r="B1" s="237"/>
      <c r="C1" s="238"/>
      <c r="D1" s="238"/>
      <c r="E1" s="238"/>
      <c r="F1" s="238"/>
      <c r="G1" s="238"/>
      <c r="H1" s="239"/>
    </row>
    <row r="2" spans="1:9" ht="16.5" thickBot="1" x14ac:dyDescent="0.3">
      <c r="A2" s="240" t="s">
        <v>16</v>
      </c>
      <c r="B2" s="241"/>
      <c r="C2" s="241"/>
      <c r="D2" s="241"/>
      <c r="E2" s="241"/>
      <c r="F2" s="241"/>
      <c r="G2" s="241"/>
      <c r="H2" s="242"/>
    </row>
    <row r="3" spans="1:9" ht="20.100000000000001" customHeight="1" thickBot="1" x14ac:dyDescent="0.25">
      <c r="A3" s="243" t="s">
        <v>4</v>
      </c>
      <c r="B3" s="244"/>
      <c r="C3" s="244"/>
      <c r="D3" s="244"/>
      <c r="E3" s="244"/>
      <c r="F3" s="244"/>
      <c r="G3" s="244"/>
      <c r="H3" s="245"/>
    </row>
    <row r="4" spans="1:9" ht="20.100000000000001" customHeight="1" x14ac:dyDescent="0.2">
      <c r="A4" s="246" t="s">
        <v>28</v>
      </c>
      <c r="B4" s="247"/>
      <c r="C4" s="247"/>
      <c r="D4" s="247"/>
      <c r="E4" s="248"/>
      <c r="F4" s="249" t="s">
        <v>13</v>
      </c>
      <c r="G4" s="250"/>
      <c r="H4" s="251"/>
    </row>
    <row r="5" spans="1:9" ht="20.100000000000001" customHeight="1" x14ac:dyDescent="0.2">
      <c r="A5" s="254" t="s">
        <v>64</v>
      </c>
      <c r="B5" s="255"/>
      <c r="C5" s="255"/>
      <c r="D5" s="255"/>
      <c r="E5" s="256"/>
      <c r="F5" s="257" t="s">
        <v>67</v>
      </c>
      <c r="G5" s="258"/>
      <c r="H5" s="259"/>
    </row>
    <row r="6" spans="1:9" ht="20.100000000000001" customHeight="1" x14ac:dyDescent="0.2">
      <c r="A6" s="260" t="s">
        <v>65</v>
      </c>
      <c r="B6" s="261"/>
      <c r="C6" s="261"/>
      <c r="D6" s="262"/>
      <c r="E6" s="263" t="s">
        <v>10</v>
      </c>
      <c r="F6" s="264"/>
      <c r="G6" s="264"/>
      <c r="H6" s="265"/>
    </row>
    <row r="7" spans="1:9" ht="20.100000000000001" customHeight="1" x14ac:dyDescent="0.2">
      <c r="A7" s="266" t="s">
        <v>29</v>
      </c>
      <c r="B7" s="267"/>
      <c r="C7" s="267"/>
      <c r="D7" s="268"/>
      <c r="E7" s="269" t="s">
        <v>51</v>
      </c>
      <c r="F7" s="271" t="s">
        <v>6</v>
      </c>
      <c r="G7" s="56"/>
      <c r="H7" s="3" t="s">
        <v>7</v>
      </c>
    </row>
    <row r="8" spans="1:9" ht="20.100000000000001" customHeight="1" thickBot="1" x14ac:dyDescent="0.25">
      <c r="A8" s="273" t="s">
        <v>66</v>
      </c>
      <c r="B8" s="274"/>
      <c r="C8" s="274"/>
      <c r="D8" s="275"/>
      <c r="E8" s="270"/>
      <c r="F8" s="272"/>
      <c r="G8" s="4" t="s">
        <v>8</v>
      </c>
      <c r="H8" s="7">
        <v>0</v>
      </c>
    </row>
    <row r="9" spans="1:9" ht="38.25" x14ac:dyDescent="0.2">
      <c r="A9" s="8" t="s">
        <v>0</v>
      </c>
      <c r="B9" s="9" t="s">
        <v>5</v>
      </c>
      <c r="C9" s="9" t="s">
        <v>1</v>
      </c>
      <c r="D9" s="9" t="s">
        <v>3</v>
      </c>
      <c r="E9" s="10" t="s">
        <v>2</v>
      </c>
      <c r="F9" s="10" t="s">
        <v>11</v>
      </c>
      <c r="G9" s="10" t="s">
        <v>12</v>
      </c>
      <c r="H9" s="11" t="s">
        <v>9</v>
      </c>
    </row>
    <row r="10" spans="1:9" s="50" customFormat="1" x14ac:dyDescent="0.2">
      <c r="A10" s="105" t="s">
        <v>159</v>
      </c>
      <c r="B10" s="106"/>
      <c r="C10" s="107" t="s">
        <v>68</v>
      </c>
      <c r="D10" s="94"/>
      <c r="E10" s="84"/>
      <c r="F10" s="108"/>
      <c r="G10" s="52"/>
      <c r="H10" s="53"/>
      <c r="I10" s="49"/>
    </row>
    <row r="11" spans="1:9" ht="14.25" x14ac:dyDescent="0.2">
      <c r="A11" s="45">
        <v>1</v>
      </c>
      <c r="B11" s="76" t="s">
        <v>57</v>
      </c>
      <c r="C11" s="48" t="s">
        <v>46</v>
      </c>
      <c r="D11" s="91" t="s">
        <v>41</v>
      </c>
      <c r="E11" s="85">
        <v>75</v>
      </c>
      <c r="F11" s="112">
        <v>12.43</v>
      </c>
      <c r="G11" s="13">
        <f>F11*1</f>
        <v>12.43</v>
      </c>
      <c r="H11" s="43">
        <f>E11*G11</f>
        <v>932.25</v>
      </c>
    </row>
    <row r="12" spans="1:9" s="36" customFormat="1" ht="14.25" x14ac:dyDescent="0.25">
      <c r="A12" s="45">
        <f>A11+1</f>
        <v>2</v>
      </c>
      <c r="B12" s="76" t="s">
        <v>58</v>
      </c>
      <c r="C12" s="48" t="s">
        <v>69</v>
      </c>
      <c r="D12" s="91" t="s">
        <v>47</v>
      </c>
      <c r="E12" s="85">
        <v>15</v>
      </c>
      <c r="F12" s="112">
        <v>32.799999999999997</v>
      </c>
      <c r="G12" s="42">
        <f>F12+(F12*$H$8)</f>
        <v>32.799999999999997</v>
      </c>
      <c r="H12" s="43">
        <f>E12*G12</f>
        <v>491.99999999999994</v>
      </c>
    </row>
    <row r="13" spans="1:9" s="36" customFormat="1" ht="14.25" x14ac:dyDescent="0.25">
      <c r="A13" s="45">
        <f t="shared" ref="A13:A24" si="0">A12+1</f>
        <v>3</v>
      </c>
      <c r="B13" s="76" t="s">
        <v>59</v>
      </c>
      <c r="C13" s="48" t="s">
        <v>70</v>
      </c>
      <c r="D13" s="91" t="s">
        <v>47</v>
      </c>
      <c r="E13" s="85">
        <v>6</v>
      </c>
      <c r="F13" s="112">
        <v>25.26</v>
      </c>
      <c r="G13" s="42">
        <f>F13+(F13*$H$8)</f>
        <v>25.26</v>
      </c>
      <c r="H13" s="43">
        <f>E13*G13</f>
        <v>151.56</v>
      </c>
    </row>
    <row r="14" spans="1:9" s="36" customFormat="1" ht="14.25" x14ac:dyDescent="0.25">
      <c r="A14" s="45">
        <f t="shared" si="0"/>
        <v>4</v>
      </c>
      <c r="B14" s="76" t="s">
        <v>79</v>
      </c>
      <c r="C14" s="48" t="s">
        <v>77</v>
      </c>
      <c r="D14" s="91" t="s">
        <v>47</v>
      </c>
      <c r="E14" s="85">
        <v>3.5</v>
      </c>
      <c r="F14" s="112">
        <v>338.6</v>
      </c>
      <c r="G14" s="42">
        <f>F14+(F14*$H$8)</f>
        <v>338.6</v>
      </c>
      <c r="H14" s="43">
        <f>E14*G14</f>
        <v>1185.1000000000001</v>
      </c>
    </row>
    <row r="15" spans="1:9" s="36" customFormat="1" ht="25.5" x14ac:dyDescent="0.25">
      <c r="A15" s="45">
        <f t="shared" si="0"/>
        <v>5</v>
      </c>
      <c r="B15" s="76"/>
      <c r="C15" s="48" t="s">
        <v>82</v>
      </c>
      <c r="D15" s="91" t="s">
        <v>47</v>
      </c>
      <c r="E15" s="85">
        <v>10.5</v>
      </c>
      <c r="F15" s="112">
        <v>980</v>
      </c>
      <c r="G15" s="42">
        <f t="shared" ref="G15:G24" si="1">F15+(F15*$H$8)</f>
        <v>980</v>
      </c>
      <c r="H15" s="43">
        <f t="shared" ref="H15:H19" si="2">E15*G15</f>
        <v>10290</v>
      </c>
    </row>
    <row r="16" spans="1:9" s="36" customFormat="1" ht="14.25" x14ac:dyDescent="0.25">
      <c r="A16" s="45">
        <f t="shared" si="0"/>
        <v>6</v>
      </c>
      <c r="B16" s="79" t="s">
        <v>80</v>
      </c>
      <c r="C16" s="48" t="s">
        <v>81</v>
      </c>
      <c r="D16" s="91" t="s">
        <v>47</v>
      </c>
      <c r="E16" s="85">
        <v>7</v>
      </c>
      <c r="F16" s="112">
        <v>121.99</v>
      </c>
      <c r="G16" s="42">
        <f t="shared" si="1"/>
        <v>121.99</v>
      </c>
      <c r="H16" s="43">
        <f t="shared" si="2"/>
        <v>853.93</v>
      </c>
    </row>
    <row r="17" spans="1:9" s="36" customFormat="1" ht="25.5" x14ac:dyDescent="0.25">
      <c r="A17" s="45">
        <f t="shared" si="0"/>
        <v>7</v>
      </c>
      <c r="B17" s="75" t="s">
        <v>84</v>
      </c>
      <c r="C17" s="48" t="s">
        <v>83</v>
      </c>
      <c r="D17" s="91" t="s">
        <v>41</v>
      </c>
      <c r="E17" s="85">
        <v>100</v>
      </c>
      <c r="F17" s="112">
        <v>30.04</v>
      </c>
      <c r="G17" s="42">
        <f t="shared" si="1"/>
        <v>30.04</v>
      </c>
      <c r="H17" s="43">
        <f t="shared" si="2"/>
        <v>3004</v>
      </c>
    </row>
    <row r="18" spans="1:9" s="36" customFormat="1" ht="14.25" x14ac:dyDescent="0.25">
      <c r="A18" s="45">
        <f t="shared" si="0"/>
        <v>8</v>
      </c>
      <c r="B18" s="75" t="s">
        <v>85</v>
      </c>
      <c r="C18" s="48" t="s">
        <v>71</v>
      </c>
      <c r="D18" s="91" t="s">
        <v>41</v>
      </c>
      <c r="E18" s="85">
        <v>280</v>
      </c>
      <c r="F18" s="112">
        <v>3.99</v>
      </c>
      <c r="G18" s="42">
        <f t="shared" si="1"/>
        <v>3.99</v>
      </c>
      <c r="H18" s="43">
        <f t="shared" si="2"/>
        <v>1117.2</v>
      </c>
    </row>
    <row r="19" spans="1:9" s="36" customFormat="1" ht="14.25" x14ac:dyDescent="0.25">
      <c r="A19" s="45">
        <f t="shared" si="0"/>
        <v>9</v>
      </c>
      <c r="B19" s="75" t="s">
        <v>39</v>
      </c>
      <c r="C19" s="48" t="s">
        <v>72</v>
      </c>
      <c r="D19" s="91" t="s">
        <v>41</v>
      </c>
      <c r="E19" s="85">
        <v>280</v>
      </c>
      <c r="F19" s="112">
        <v>16.22</v>
      </c>
      <c r="G19" s="42">
        <f t="shared" si="1"/>
        <v>16.22</v>
      </c>
      <c r="H19" s="43">
        <f t="shared" si="2"/>
        <v>4541.5999999999995</v>
      </c>
    </row>
    <row r="20" spans="1:9" s="36" customFormat="1" ht="14.25" x14ac:dyDescent="0.25">
      <c r="A20" s="45">
        <f t="shared" si="0"/>
        <v>10</v>
      </c>
      <c r="B20" s="75" t="s">
        <v>40</v>
      </c>
      <c r="C20" s="48" t="s">
        <v>73</v>
      </c>
      <c r="D20" s="91" t="s">
        <v>41</v>
      </c>
      <c r="E20" s="85">
        <v>280</v>
      </c>
      <c r="F20" s="112">
        <v>19.22</v>
      </c>
      <c r="G20" s="42">
        <f t="shared" si="1"/>
        <v>19.22</v>
      </c>
      <c r="H20" s="43">
        <f>E20*G20</f>
        <v>5381.5999999999995</v>
      </c>
    </row>
    <row r="21" spans="1:9" s="6" customFormat="1" ht="14.25" x14ac:dyDescent="0.2">
      <c r="A21" s="45">
        <f t="shared" si="0"/>
        <v>11</v>
      </c>
      <c r="B21" s="76" t="s">
        <v>52</v>
      </c>
      <c r="C21" s="48" t="s">
        <v>74</v>
      </c>
      <c r="D21" s="91" t="s">
        <v>41</v>
      </c>
      <c r="E21" s="85">
        <v>356</v>
      </c>
      <c r="F21" s="112">
        <v>12.43</v>
      </c>
      <c r="G21" s="42">
        <f t="shared" si="1"/>
        <v>12.43</v>
      </c>
      <c r="H21" s="43">
        <f t="shared" ref="H21:H24" si="3">E21*G21</f>
        <v>4425.08</v>
      </c>
    </row>
    <row r="22" spans="1:9" s="6" customFormat="1" ht="14.25" x14ac:dyDescent="0.2">
      <c r="A22" s="45">
        <f t="shared" si="0"/>
        <v>12</v>
      </c>
      <c r="B22" s="76" t="s">
        <v>86</v>
      </c>
      <c r="C22" s="48" t="s">
        <v>75</v>
      </c>
      <c r="D22" s="91" t="s">
        <v>41</v>
      </c>
      <c r="E22" s="85">
        <v>15</v>
      </c>
      <c r="F22" s="112">
        <v>15.87</v>
      </c>
      <c r="G22" s="42">
        <f t="shared" si="1"/>
        <v>15.87</v>
      </c>
      <c r="H22" s="43">
        <f t="shared" si="3"/>
        <v>238.04999999999998</v>
      </c>
    </row>
    <row r="23" spans="1:9" s="6" customFormat="1" ht="13.5" x14ac:dyDescent="0.2">
      <c r="A23" s="45">
        <f t="shared" si="0"/>
        <v>13</v>
      </c>
      <c r="B23" s="80" t="s">
        <v>87</v>
      </c>
      <c r="C23" s="48" t="s">
        <v>76</v>
      </c>
      <c r="D23" s="91" t="s">
        <v>48</v>
      </c>
      <c r="E23" s="85">
        <v>100</v>
      </c>
      <c r="F23" s="112">
        <v>62.9</v>
      </c>
      <c r="G23" s="42">
        <f t="shared" si="1"/>
        <v>62.9</v>
      </c>
      <c r="H23" s="43">
        <f t="shared" si="3"/>
        <v>6290</v>
      </c>
    </row>
    <row r="24" spans="1:9" s="6" customFormat="1" ht="13.5" x14ac:dyDescent="0.2">
      <c r="A24" s="45">
        <f t="shared" si="0"/>
        <v>14</v>
      </c>
      <c r="B24" s="81" t="s">
        <v>88</v>
      </c>
      <c r="C24" s="48" t="s">
        <v>89</v>
      </c>
      <c r="D24" s="91" t="s">
        <v>41</v>
      </c>
      <c r="E24" s="85">
        <v>79</v>
      </c>
      <c r="F24" s="112">
        <v>26.05</v>
      </c>
      <c r="G24" s="42">
        <f t="shared" si="1"/>
        <v>26.05</v>
      </c>
      <c r="H24" s="43">
        <f t="shared" si="3"/>
        <v>2057.9500000000003</v>
      </c>
    </row>
    <row r="25" spans="1:9" s="6" customFormat="1" ht="14.25" thickBot="1" x14ac:dyDescent="0.25">
      <c r="A25" s="51"/>
      <c r="B25" s="17"/>
      <c r="C25" s="60"/>
      <c r="D25" s="109"/>
      <c r="E25" s="110"/>
      <c r="F25" s="111"/>
      <c r="G25" s="114" t="s">
        <v>157</v>
      </c>
      <c r="H25" s="43">
        <f>SUM(H11:H24)</f>
        <v>40960.319999999992</v>
      </c>
    </row>
    <row r="26" spans="1:9" ht="25.5" customHeight="1" thickBot="1" x14ac:dyDescent="0.25">
      <c r="A26" s="95"/>
      <c r="B26" s="96"/>
      <c r="C26" s="96"/>
      <c r="D26" s="96"/>
      <c r="E26" s="96"/>
      <c r="F26" s="96"/>
      <c r="G26" s="115" t="s">
        <v>27</v>
      </c>
      <c r="H26" s="35">
        <f>SUM(H25)</f>
        <v>40960.319999999992</v>
      </c>
      <c r="I26"/>
    </row>
    <row r="27" spans="1:9" ht="25.5" customHeight="1" x14ac:dyDescent="0.2">
      <c r="A27" s="22"/>
      <c r="B27" s="5"/>
      <c r="C27" s="5"/>
      <c r="D27" s="5"/>
      <c r="E27" s="5"/>
      <c r="F27" s="5"/>
      <c r="G27" s="5"/>
      <c r="H27" s="34"/>
      <c r="I27"/>
    </row>
    <row r="28" spans="1:9" x14ac:dyDescent="0.2">
      <c r="A28" s="25"/>
      <c r="B28" s="278" t="s">
        <v>30</v>
      </c>
      <c r="C28" s="278"/>
      <c r="D28" s="2"/>
      <c r="E28" s="279" t="s">
        <v>31</v>
      </c>
      <c r="F28" s="279"/>
      <c r="G28" s="59"/>
      <c r="H28" s="26"/>
      <c r="I28"/>
    </row>
    <row r="29" spans="1:9" x14ac:dyDescent="0.2">
      <c r="A29" s="27"/>
      <c r="B29" s="28"/>
      <c r="C29" s="28"/>
      <c r="D29" s="28"/>
      <c r="E29" s="28"/>
      <c r="F29" s="28"/>
      <c r="G29" s="28"/>
      <c r="H29" s="29"/>
      <c r="I29"/>
    </row>
    <row r="30" spans="1:9" x14ac:dyDescent="0.2">
      <c r="A30" s="27"/>
      <c r="B30" s="28"/>
      <c r="C30" s="28"/>
      <c r="D30" s="28"/>
      <c r="E30" s="28"/>
      <c r="F30" s="28"/>
      <c r="G30" s="28"/>
      <c r="H30" s="29"/>
      <c r="I30"/>
    </row>
    <row r="31" spans="1:9" ht="11.25" customHeight="1" x14ac:dyDescent="0.2">
      <c r="A31" s="23"/>
      <c r="B31" s="280"/>
      <c r="C31" s="280"/>
      <c r="D31" s="1"/>
      <c r="E31" s="281"/>
      <c r="F31" s="281"/>
      <c r="G31" s="57"/>
      <c r="H31" s="24"/>
      <c r="I31"/>
    </row>
    <row r="32" spans="1:9" ht="13.5" thickBot="1" x14ac:dyDescent="0.25">
      <c r="A32" s="30"/>
      <c r="B32" s="252" t="s">
        <v>90</v>
      </c>
      <c r="C32" s="252"/>
      <c r="D32" s="31"/>
      <c r="E32" s="253"/>
      <c r="F32" s="253"/>
      <c r="G32" s="58"/>
      <c r="H32" s="32"/>
      <c r="I32"/>
    </row>
  </sheetData>
  <mergeCells count="20">
    <mergeCell ref="B28:C28"/>
    <mergeCell ref="E28:F28"/>
    <mergeCell ref="B31:C31"/>
    <mergeCell ref="E31:F31"/>
    <mergeCell ref="B32:C32"/>
    <mergeCell ref="E32:F32"/>
    <mergeCell ref="A5:E5"/>
    <mergeCell ref="F5:H5"/>
    <mergeCell ref="A6:D6"/>
    <mergeCell ref="E6:H6"/>
    <mergeCell ref="A7:D7"/>
    <mergeCell ref="E7:E8"/>
    <mergeCell ref="F7:F8"/>
    <mergeCell ref="A8:D8"/>
    <mergeCell ref="A1:B1"/>
    <mergeCell ref="C1:H1"/>
    <mergeCell ref="A2:H2"/>
    <mergeCell ref="A3:H3"/>
    <mergeCell ref="A4:E4"/>
    <mergeCell ref="F4:H4"/>
  </mergeCells>
  <printOptions horizontalCentered="1" verticalCentered="1"/>
  <pageMargins left="0.19685039370078741" right="0.19685039370078741" top="0.59055118110236227" bottom="0.39370078740157483" header="0" footer="0"/>
  <pageSetup paperSize="9" scale="92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41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85725</xdr:rowOff>
              </from>
              <to>
                <xdr:col>2</xdr:col>
                <xdr:colOff>0</xdr:colOff>
                <xdr:row>0</xdr:row>
                <xdr:rowOff>704850</xdr:rowOff>
              </to>
            </anchor>
          </objectPr>
        </oleObject>
      </mc:Choice>
      <mc:Fallback>
        <oleObject progId="Word.Picture.8" shapeId="1024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showZeros="0" topLeftCell="A5" zoomScale="136" zoomScaleNormal="136" zoomScaleSheetLayoutView="100" workbookViewId="0">
      <selection activeCell="A10" sqref="A10:XFD18"/>
    </sheetView>
  </sheetViews>
  <sheetFormatPr defaultRowHeight="12.75" x14ac:dyDescent="0.2"/>
  <cols>
    <col min="1" max="1" width="5.42578125" bestFit="1" customWidth="1"/>
    <col min="2" max="2" width="12.7109375" customWidth="1"/>
    <col min="3" max="3" width="39.140625" customWidth="1"/>
    <col min="5" max="6" width="10.5703125" customWidth="1"/>
    <col min="7" max="7" width="11.28515625" customWidth="1"/>
    <col min="8" max="8" width="11.42578125" customWidth="1"/>
    <col min="9" max="9" width="9.5703125" style="6" bestFit="1" customWidth="1"/>
  </cols>
  <sheetData>
    <row r="1" spans="1:8" ht="60.75" customHeight="1" thickBot="1" x14ac:dyDescent="0.25">
      <c r="A1" s="236"/>
      <c r="B1" s="237"/>
      <c r="C1" s="238"/>
      <c r="D1" s="238"/>
      <c r="E1" s="238"/>
      <c r="F1" s="238"/>
      <c r="G1" s="238"/>
      <c r="H1" s="239"/>
    </row>
    <row r="2" spans="1:8" ht="16.5" thickBot="1" x14ac:dyDescent="0.3">
      <c r="A2" s="240" t="s">
        <v>16</v>
      </c>
      <c r="B2" s="241"/>
      <c r="C2" s="241"/>
      <c r="D2" s="241"/>
      <c r="E2" s="241"/>
      <c r="F2" s="241"/>
      <c r="G2" s="241"/>
      <c r="H2" s="242"/>
    </row>
    <row r="3" spans="1:8" ht="20.100000000000001" customHeight="1" thickBot="1" x14ac:dyDescent="0.25">
      <c r="A3" s="243" t="s">
        <v>4</v>
      </c>
      <c r="B3" s="244"/>
      <c r="C3" s="244"/>
      <c r="D3" s="244"/>
      <c r="E3" s="244"/>
      <c r="F3" s="244"/>
      <c r="G3" s="244"/>
      <c r="H3" s="245"/>
    </row>
    <row r="4" spans="1:8" ht="20.100000000000001" customHeight="1" x14ac:dyDescent="0.2">
      <c r="A4" s="246" t="s">
        <v>28</v>
      </c>
      <c r="B4" s="247"/>
      <c r="C4" s="247"/>
      <c r="D4" s="247"/>
      <c r="E4" s="248"/>
      <c r="F4" s="249" t="s">
        <v>13</v>
      </c>
      <c r="G4" s="250"/>
      <c r="H4" s="251"/>
    </row>
    <row r="5" spans="1:8" ht="20.100000000000001" customHeight="1" x14ac:dyDescent="0.2">
      <c r="A5" s="254" t="s">
        <v>64</v>
      </c>
      <c r="B5" s="255"/>
      <c r="C5" s="255"/>
      <c r="D5" s="255"/>
      <c r="E5" s="256"/>
      <c r="F5" s="257" t="s">
        <v>67</v>
      </c>
      <c r="G5" s="258"/>
      <c r="H5" s="259"/>
    </row>
    <row r="6" spans="1:8" ht="20.100000000000001" customHeight="1" x14ac:dyDescent="0.2">
      <c r="A6" s="260" t="s">
        <v>65</v>
      </c>
      <c r="B6" s="261"/>
      <c r="C6" s="261"/>
      <c r="D6" s="262"/>
      <c r="E6" s="263" t="s">
        <v>10</v>
      </c>
      <c r="F6" s="264"/>
      <c r="G6" s="264"/>
      <c r="H6" s="265"/>
    </row>
    <row r="7" spans="1:8" ht="20.100000000000001" customHeight="1" x14ac:dyDescent="0.2">
      <c r="A7" s="266" t="s">
        <v>29</v>
      </c>
      <c r="B7" s="267"/>
      <c r="C7" s="267"/>
      <c r="D7" s="268"/>
      <c r="E7" s="269" t="s">
        <v>51</v>
      </c>
      <c r="F7" s="271" t="s">
        <v>6</v>
      </c>
      <c r="G7" s="56"/>
      <c r="H7" s="3" t="s">
        <v>7</v>
      </c>
    </row>
    <row r="8" spans="1:8" ht="20.100000000000001" customHeight="1" thickBot="1" x14ac:dyDescent="0.25">
      <c r="A8" s="273" t="s">
        <v>66</v>
      </c>
      <c r="B8" s="274"/>
      <c r="C8" s="274"/>
      <c r="D8" s="275"/>
      <c r="E8" s="270"/>
      <c r="F8" s="272"/>
      <c r="G8" s="4" t="s">
        <v>8</v>
      </c>
      <c r="H8" s="7">
        <v>0</v>
      </c>
    </row>
    <row r="9" spans="1:8" ht="38.25" x14ac:dyDescent="0.2">
      <c r="A9" s="8" t="s">
        <v>0</v>
      </c>
      <c r="B9" s="9" t="s">
        <v>5</v>
      </c>
      <c r="C9" s="9" t="s">
        <v>1</v>
      </c>
      <c r="D9" s="9" t="s">
        <v>3</v>
      </c>
      <c r="E9" s="10" t="s">
        <v>2</v>
      </c>
      <c r="F9" s="10" t="s">
        <v>11</v>
      </c>
      <c r="G9" s="10" t="s">
        <v>12</v>
      </c>
      <c r="H9" s="11" t="s">
        <v>9</v>
      </c>
    </row>
    <row r="10" spans="1:8" ht="14.25" x14ac:dyDescent="0.2">
      <c r="A10" s="104" t="s">
        <v>158</v>
      </c>
      <c r="B10" s="76"/>
      <c r="C10" s="93" t="s">
        <v>92</v>
      </c>
      <c r="D10" s="91"/>
      <c r="E10" s="85"/>
      <c r="F10" s="112"/>
      <c r="G10" s="13">
        <f>F10*1</f>
        <v>0</v>
      </c>
      <c r="H10" s="42">
        <f>E10*G10</f>
        <v>0</v>
      </c>
    </row>
    <row r="11" spans="1:8" s="36" customFormat="1" ht="14.25" x14ac:dyDescent="0.25">
      <c r="A11" s="40">
        <v>1</v>
      </c>
      <c r="B11" s="76" t="s">
        <v>58</v>
      </c>
      <c r="C11" s="48" t="s">
        <v>93</v>
      </c>
      <c r="D11" s="91" t="s">
        <v>41</v>
      </c>
      <c r="E11" s="85">
        <v>16</v>
      </c>
      <c r="F11" s="112"/>
      <c r="G11" s="42">
        <f>F11+(F11*$H$8)</f>
        <v>0</v>
      </c>
      <c r="H11" s="42">
        <f>E11*G11</f>
        <v>0</v>
      </c>
    </row>
    <row r="12" spans="1:8" s="36" customFormat="1" ht="14.25" x14ac:dyDescent="0.25">
      <c r="A12" s="40">
        <f t="shared" ref="A12:A16" si="0">A11+1</f>
        <v>2</v>
      </c>
      <c r="B12" s="76" t="s">
        <v>59</v>
      </c>
      <c r="C12" s="48" t="s">
        <v>69</v>
      </c>
      <c r="D12" s="91" t="s">
        <v>47</v>
      </c>
      <c r="E12" s="85">
        <v>7</v>
      </c>
      <c r="F12" s="112"/>
      <c r="G12" s="42">
        <f>F12+(F12*$H$8)</f>
        <v>0</v>
      </c>
      <c r="H12" s="42">
        <f>E12*G12</f>
        <v>0</v>
      </c>
    </row>
    <row r="13" spans="1:8" s="36" customFormat="1" ht="14.25" x14ac:dyDescent="0.25">
      <c r="A13" s="40">
        <f t="shared" si="0"/>
        <v>3</v>
      </c>
      <c r="B13" s="76" t="s">
        <v>79</v>
      </c>
      <c r="C13" s="48" t="s">
        <v>70</v>
      </c>
      <c r="D13" s="91" t="s">
        <v>47</v>
      </c>
      <c r="E13" s="85">
        <v>2</v>
      </c>
      <c r="F13" s="112"/>
      <c r="G13" s="42">
        <f>F13+(F13*$H$8)</f>
        <v>0</v>
      </c>
      <c r="H13" s="42">
        <f>E13*G13</f>
        <v>0</v>
      </c>
    </row>
    <row r="14" spans="1:8" s="36" customFormat="1" ht="14.25" x14ac:dyDescent="0.25">
      <c r="A14" s="40">
        <f t="shared" si="0"/>
        <v>4</v>
      </c>
      <c r="B14" s="76"/>
      <c r="C14" s="48" t="s">
        <v>94</v>
      </c>
      <c r="D14" s="91" t="s">
        <v>47</v>
      </c>
      <c r="E14" s="85">
        <v>4</v>
      </c>
      <c r="F14" s="112"/>
      <c r="G14" s="42">
        <f t="shared" ref="G14:G16" si="1">F14+(F14*$H$8)</f>
        <v>0</v>
      </c>
      <c r="H14" s="42">
        <f t="shared" ref="H14:H16" si="2">E14*G14</f>
        <v>0</v>
      </c>
    </row>
    <row r="15" spans="1:8" s="36" customFormat="1" ht="14.25" x14ac:dyDescent="0.25">
      <c r="A15" s="40">
        <f t="shared" si="0"/>
        <v>5</v>
      </c>
      <c r="B15" s="118" t="s">
        <v>80</v>
      </c>
      <c r="C15" s="48" t="s">
        <v>95</v>
      </c>
      <c r="D15" s="91" t="s">
        <v>41</v>
      </c>
      <c r="E15" s="85">
        <v>38</v>
      </c>
      <c r="F15" s="112"/>
      <c r="G15" s="42">
        <f t="shared" si="1"/>
        <v>0</v>
      </c>
      <c r="H15" s="42">
        <f t="shared" si="2"/>
        <v>0</v>
      </c>
    </row>
    <row r="16" spans="1:8" s="36" customFormat="1" ht="14.25" x14ac:dyDescent="0.25">
      <c r="A16" s="40">
        <f t="shared" si="0"/>
        <v>6</v>
      </c>
      <c r="B16" s="75" t="s">
        <v>84</v>
      </c>
      <c r="C16" s="48" t="s">
        <v>96</v>
      </c>
      <c r="D16" s="91" t="s">
        <v>49</v>
      </c>
      <c r="E16" s="85">
        <v>1</v>
      </c>
      <c r="F16" s="112"/>
      <c r="G16" s="42">
        <f t="shared" si="1"/>
        <v>0</v>
      </c>
      <c r="H16" s="42">
        <f t="shared" si="2"/>
        <v>0</v>
      </c>
    </row>
    <row r="17" spans="1:9" s="36" customFormat="1" ht="25.5" x14ac:dyDescent="0.25">
      <c r="A17" s="40">
        <f>A16+1</f>
        <v>7</v>
      </c>
      <c r="B17" s="75" t="s">
        <v>85</v>
      </c>
      <c r="C17" s="48" t="s">
        <v>97</v>
      </c>
      <c r="D17" s="91" t="s">
        <v>44</v>
      </c>
      <c r="E17" s="85">
        <v>1</v>
      </c>
      <c r="F17" s="112"/>
      <c r="G17" s="42">
        <f>F17+(F17*$H$8)</f>
        <v>0</v>
      </c>
      <c r="H17" s="42">
        <f>E17*G17</f>
        <v>0</v>
      </c>
    </row>
    <row r="18" spans="1:9" ht="13.5" thickBot="1" x14ac:dyDescent="0.25">
      <c r="A18" s="119"/>
      <c r="B18" s="119"/>
      <c r="C18" s="119"/>
      <c r="D18" s="119"/>
      <c r="E18" s="119"/>
      <c r="F18" s="119"/>
      <c r="G18" s="114" t="s">
        <v>157</v>
      </c>
      <c r="H18" s="121">
        <f>SUM(H11:H17)</f>
        <v>0</v>
      </c>
    </row>
    <row r="19" spans="1:9" ht="25.5" customHeight="1" thickBot="1" x14ac:dyDescent="0.25">
      <c r="A19" s="98"/>
      <c r="B19" s="97"/>
      <c r="C19" s="97"/>
      <c r="D19" s="97"/>
      <c r="E19" s="97"/>
      <c r="F19" s="97"/>
      <c r="G19" s="115" t="s">
        <v>27</v>
      </c>
      <c r="H19" s="120">
        <f>SUM(H18)</f>
        <v>0</v>
      </c>
      <c r="I19"/>
    </row>
    <row r="20" spans="1:9" ht="25.5" customHeight="1" x14ac:dyDescent="0.2">
      <c r="A20" s="22"/>
      <c r="B20" s="5"/>
      <c r="C20" s="5"/>
      <c r="D20" s="5"/>
      <c r="E20" s="5"/>
      <c r="F20" s="5"/>
      <c r="G20" s="5"/>
      <c r="H20" s="34"/>
      <c r="I20"/>
    </row>
    <row r="21" spans="1:9" x14ac:dyDescent="0.2">
      <c r="A21" s="25"/>
      <c r="B21" s="278" t="s">
        <v>30</v>
      </c>
      <c r="C21" s="278"/>
      <c r="D21" s="2"/>
      <c r="E21" s="279" t="s">
        <v>31</v>
      </c>
      <c r="F21" s="279"/>
      <c r="G21" s="59"/>
      <c r="H21" s="26"/>
      <c r="I21"/>
    </row>
    <row r="22" spans="1:9" x14ac:dyDescent="0.2">
      <c r="A22" s="27"/>
      <c r="B22" s="28"/>
      <c r="C22" s="28"/>
      <c r="D22" s="28"/>
      <c r="E22" s="28"/>
      <c r="F22" s="28"/>
      <c r="G22" s="28"/>
      <c r="H22" s="29"/>
      <c r="I22"/>
    </row>
    <row r="23" spans="1:9" x14ac:dyDescent="0.2">
      <c r="A23" s="27"/>
      <c r="B23" s="28"/>
      <c r="C23" s="28"/>
      <c r="D23" s="28"/>
      <c r="E23" s="28"/>
      <c r="F23" s="28"/>
      <c r="G23" s="28"/>
      <c r="H23" s="29"/>
      <c r="I23"/>
    </row>
    <row r="24" spans="1:9" ht="11.25" customHeight="1" x14ac:dyDescent="0.2">
      <c r="A24" s="23"/>
      <c r="B24" s="280"/>
      <c r="C24" s="280"/>
      <c r="D24" s="1"/>
      <c r="E24" s="281"/>
      <c r="F24" s="281"/>
      <c r="G24" s="57"/>
      <c r="H24" s="24"/>
      <c r="I24"/>
    </row>
    <row r="25" spans="1:9" ht="13.5" thickBot="1" x14ac:dyDescent="0.25">
      <c r="A25" s="30"/>
      <c r="B25" s="252" t="s">
        <v>90</v>
      </c>
      <c r="C25" s="252"/>
      <c r="D25" s="31"/>
      <c r="E25" s="253"/>
      <c r="F25" s="253"/>
      <c r="G25" s="58"/>
      <c r="H25" s="32"/>
      <c r="I25"/>
    </row>
  </sheetData>
  <mergeCells count="20">
    <mergeCell ref="B21:C21"/>
    <mergeCell ref="E21:F21"/>
    <mergeCell ref="B24:C24"/>
    <mergeCell ref="E24:F24"/>
    <mergeCell ref="B25:C25"/>
    <mergeCell ref="E25:F25"/>
    <mergeCell ref="A5:E5"/>
    <mergeCell ref="F5:H5"/>
    <mergeCell ref="A6:D6"/>
    <mergeCell ref="E6:H6"/>
    <mergeCell ref="A7:D7"/>
    <mergeCell ref="E7:E8"/>
    <mergeCell ref="F7:F8"/>
    <mergeCell ref="A8:D8"/>
    <mergeCell ref="A1:B1"/>
    <mergeCell ref="C1:H1"/>
    <mergeCell ref="A2:H2"/>
    <mergeCell ref="A3:H3"/>
    <mergeCell ref="A4:E4"/>
    <mergeCell ref="F4:H4"/>
  </mergeCells>
  <printOptions horizontalCentered="1" verticalCentered="1"/>
  <pageMargins left="0.19685039370078741" right="0.19685039370078741" top="0.59055118110236227" bottom="0.39370078740157483" header="0" footer="0"/>
  <pageSetup paperSize="9" scale="92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85725</xdr:rowOff>
              </from>
              <to>
                <xdr:col>2</xdr:col>
                <xdr:colOff>0</xdr:colOff>
                <xdr:row>0</xdr:row>
                <xdr:rowOff>704850</xdr:rowOff>
              </to>
            </anchor>
          </objectPr>
        </oleObject>
      </mc:Choice>
      <mc:Fallback>
        <oleObject progId="Word.Picture.8" shapeId="921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showZeros="0" topLeftCell="A30" zoomScale="136" zoomScaleNormal="136" zoomScaleSheetLayoutView="100" workbookViewId="0">
      <selection activeCell="H16" sqref="H16"/>
    </sheetView>
  </sheetViews>
  <sheetFormatPr defaultRowHeight="12.75" x14ac:dyDescent="0.2"/>
  <cols>
    <col min="1" max="1" width="5.42578125" bestFit="1" customWidth="1"/>
    <col min="2" max="2" width="12.7109375" customWidth="1"/>
    <col min="3" max="3" width="41.85546875" customWidth="1"/>
    <col min="5" max="6" width="10.5703125" customWidth="1"/>
    <col min="7" max="7" width="11.28515625" customWidth="1"/>
    <col min="8" max="8" width="11.42578125" customWidth="1"/>
    <col min="9" max="9" width="9.5703125" style="6" bestFit="1" customWidth="1"/>
  </cols>
  <sheetData>
    <row r="1" spans="1:8" ht="60.75" customHeight="1" thickBot="1" x14ac:dyDescent="0.25">
      <c r="A1" s="236"/>
      <c r="B1" s="237"/>
      <c r="C1" s="238"/>
      <c r="D1" s="238"/>
      <c r="E1" s="238"/>
      <c r="F1" s="238"/>
      <c r="G1" s="238"/>
      <c r="H1" s="239"/>
    </row>
    <row r="2" spans="1:8" ht="16.5" thickBot="1" x14ac:dyDescent="0.3">
      <c r="A2" s="240" t="s">
        <v>16</v>
      </c>
      <c r="B2" s="241"/>
      <c r="C2" s="241"/>
      <c r="D2" s="241"/>
      <c r="E2" s="241"/>
      <c r="F2" s="241"/>
      <c r="G2" s="241"/>
      <c r="H2" s="242"/>
    </row>
    <row r="3" spans="1:8" ht="20.100000000000001" customHeight="1" thickBot="1" x14ac:dyDescent="0.25">
      <c r="A3" s="243" t="s">
        <v>4</v>
      </c>
      <c r="B3" s="244"/>
      <c r="C3" s="244"/>
      <c r="D3" s="244"/>
      <c r="E3" s="244"/>
      <c r="F3" s="244"/>
      <c r="G3" s="244"/>
      <c r="H3" s="245"/>
    </row>
    <row r="4" spans="1:8" ht="20.100000000000001" customHeight="1" x14ac:dyDescent="0.2">
      <c r="A4" s="246" t="s">
        <v>28</v>
      </c>
      <c r="B4" s="247"/>
      <c r="C4" s="247"/>
      <c r="D4" s="247"/>
      <c r="E4" s="248"/>
      <c r="F4" s="249" t="s">
        <v>13</v>
      </c>
      <c r="G4" s="250"/>
      <c r="H4" s="251"/>
    </row>
    <row r="5" spans="1:8" ht="20.100000000000001" customHeight="1" x14ac:dyDescent="0.2">
      <c r="A5" s="254" t="s">
        <v>64</v>
      </c>
      <c r="B5" s="255"/>
      <c r="C5" s="255"/>
      <c r="D5" s="255"/>
      <c r="E5" s="256"/>
      <c r="F5" s="257" t="s">
        <v>67</v>
      </c>
      <c r="G5" s="258"/>
      <c r="H5" s="259"/>
    </row>
    <row r="6" spans="1:8" ht="20.100000000000001" customHeight="1" x14ac:dyDescent="0.2">
      <c r="A6" s="260" t="s">
        <v>65</v>
      </c>
      <c r="B6" s="261"/>
      <c r="C6" s="261"/>
      <c r="D6" s="262"/>
      <c r="E6" s="263" t="s">
        <v>10</v>
      </c>
      <c r="F6" s="264"/>
      <c r="G6" s="264"/>
      <c r="H6" s="265"/>
    </row>
    <row r="7" spans="1:8" ht="20.100000000000001" customHeight="1" x14ac:dyDescent="0.2">
      <c r="A7" s="266" t="s">
        <v>29</v>
      </c>
      <c r="B7" s="267"/>
      <c r="C7" s="267"/>
      <c r="D7" s="268"/>
      <c r="E7" s="269" t="s">
        <v>51</v>
      </c>
      <c r="F7" s="271" t="s">
        <v>6</v>
      </c>
      <c r="G7" s="56"/>
      <c r="H7" s="3" t="s">
        <v>7</v>
      </c>
    </row>
    <row r="8" spans="1:8" ht="20.100000000000001" customHeight="1" thickBot="1" x14ac:dyDescent="0.25">
      <c r="A8" s="273" t="s">
        <v>66</v>
      </c>
      <c r="B8" s="274"/>
      <c r="C8" s="274"/>
      <c r="D8" s="275"/>
      <c r="E8" s="270"/>
      <c r="F8" s="272"/>
      <c r="G8" s="4" t="s">
        <v>8</v>
      </c>
      <c r="H8" s="7">
        <v>0</v>
      </c>
    </row>
    <row r="9" spans="1:8" ht="38.25" x14ac:dyDescent="0.2">
      <c r="A9" s="8" t="s">
        <v>0</v>
      </c>
      <c r="B9" s="9" t="s">
        <v>5</v>
      </c>
      <c r="C9" s="9" t="s">
        <v>1</v>
      </c>
      <c r="D9" s="9" t="s">
        <v>3</v>
      </c>
      <c r="E9" s="10" t="s">
        <v>2</v>
      </c>
      <c r="F9" s="10" t="s">
        <v>11</v>
      </c>
      <c r="G9" s="10" t="s">
        <v>12</v>
      </c>
      <c r="H9" s="11" t="s">
        <v>9</v>
      </c>
    </row>
    <row r="10" spans="1:8" ht="14.25" x14ac:dyDescent="0.2">
      <c r="A10" s="104" t="s">
        <v>160</v>
      </c>
      <c r="B10" s="76"/>
      <c r="C10" s="93" t="s">
        <v>98</v>
      </c>
      <c r="D10" s="91"/>
      <c r="E10" s="85"/>
      <c r="F10" s="112"/>
      <c r="G10" s="13">
        <f>F10*1</f>
        <v>0</v>
      </c>
      <c r="H10" s="42">
        <f>E10*G10</f>
        <v>0</v>
      </c>
    </row>
    <row r="11" spans="1:8" s="36" customFormat="1" ht="25.5" x14ac:dyDescent="0.25">
      <c r="A11" s="40">
        <v>1</v>
      </c>
      <c r="B11" s="76"/>
      <c r="C11" s="93" t="s">
        <v>161</v>
      </c>
      <c r="D11" s="91"/>
      <c r="E11" s="85"/>
      <c r="F11" s="112"/>
      <c r="G11" s="42">
        <f>F11+(F11*$H$8)</f>
        <v>0</v>
      </c>
      <c r="H11" s="42">
        <f>E11*G11</f>
        <v>0</v>
      </c>
    </row>
    <row r="12" spans="1:8" s="36" customFormat="1" ht="14.25" x14ac:dyDescent="0.25">
      <c r="A12" s="40" t="s">
        <v>14</v>
      </c>
      <c r="B12" s="76"/>
      <c r="C12" s="82" t="s">
        <v>99</v>
      </c>
      <c r="D12" s="91" t="s">
        <v>47</v>
      </c>
      <c r="E12" s="85">
        <v>0.8</v>
      </c>
      <c r="F12" s="122"/>
      <c r="G12" s="42">
        <f>F12+(F12*$H$8)</f>
        <v>0</v>
      </c>
      <c r="H12" s="42">
        <f>E12*G12</f>
        <v>0</v>
      </c>
    </row>
    <row r="13" spans="1:8" s="36" customFormat="1" ht="14.25" x14ac:dyDescent="0.25">
      <c r="A13" s="40" t="s">
        <v>18</v>
      </c>
      <c r="B13" s="76"/>
      <c r="C13" s="82" t="s">
        <v>100</v>
      </c>
      <c r="D13" s="91" t="s">
        <v>47</v>
      </c>
      <c r="E13" s="85">
        <v>1.68</v>
      </c>
      <c r="F13" s="112"/>
      <c r="G13" s="42">
        <f>F13+(F13*$H$8)</f>
        <v>0</v>
      </c>
      <c r="H13" s="42">
        <f>E13*G13</f>
        <v>0</v>
      </c>
    </row>
    <row r="14" spans="1:8" s="36" customFormat="1" ht="14.25" x14ac:dyDescent="0.25">
      <c r="A14" s="40" t="s">
        <v>32</v>
      </c>
      <c r="B14" s="76"/>
      <c r="C14" s="82" t="s">
        <v>101</v>
      </c>
      <c r="D14" s="91" t="s">
        <v>41</v>
      </c>
      <c r="E14" s="85">
        <v>18</v>
      </c>
      <c r="F14" s="112"/>
      <c r="G14" s="42">
        <f t="shared" ref="G14:G18" si="0">F14+(F14*$H$8)</f>
        <v>0</v>
      </c>
      <c r="H14" s="42">
        <f t="shared" ref="H14:H18" si="1">E14*G14</f>
        <v>0</v>
      </c>
    </row>
    <row r="15" spans="1:8" s="36" customFormat="1" ht="14.25" x14ac:dyDescent="0.25">
      <c r="A15" s="40" t="s">
        <v>33</v>
      </c>
      <c r="B15" s="76"/>
      <c r="C15" s="82" t="s">
        <v>102</v>
      </c>
      <c r="D15" s="91" t="s">
        <v>41</v>
      </c>
      <c r="E15" s="85">
        <v>1.44</v>
      </c>
      <c r="F15" s="112"/>
      <c r="G15" s="42">
        <f t="shared" si="0"/>
        <v>0</v>
      </c>
      <c r="H15" s="42">
        <f t="shared" si="1"/>
        <v>0</v>
      </c>
    </row>
    <row r="16" spans="1:8" s="36" customFormat="1" ht="14.25" x14ac:dyDescent="0.25">
      <c r="A16" s="40"/>
      <c r="B16" s="76"/>
      <c r="C16" s="76"/>
      <c r="D16" s="91"/>
      <c r="E16" s="85"/>
      <c r="F16" s="112"/>
      <c r="G16" s="83" t="s">
        <v>157</v>
      </c>
      <c r="H16" s="42">
        <f>SUM(H12:H15)</f>
        <v>0</v>
      </c>
    </row>
    <row r="17" spans="1:8" s="36" customFormat="1" ht="14.25" x14ac:dyDescent="0.25">
      <c r="A17" s="40">
        <v>2</v>
      </c>
      <c r="B17" s="76"/>
      <c r="C17" s="93" t="s">
        <v>162</v>
      </c>
      <c r="D17" s="91"/>
      <c r="E17" s="85"/>
      <c r="F17" s="112"/>
      <c r="G17" s="42">
        <f t="shared" si="0"/>
        <v>0</v>
      </c>
      <c r="H17" s="42">
        <f t="shared" si="1"/>
        <v>0</v>
      </c>
    </row>
    <row r="18" spans="1:8" s="36" customFormat="1" ht="14.25" x14ac:dyDescent="0.25">
      <c r="A18" s="40" t="s">
        <v>20</v>
      </c>
      <c r="B18" s="76"/>
      <c r="C18" s="82" t="s">
        <v>103</v>
      </c>
      <c r="D18" s="91" t="s">
        <v>41</v>
      </c>
      <c r="E18" s="85">
        <v>48</v>
      </c>
      <c r="F18" s="112"/>
      <c r="G18" s="42">
        <f t="shared" si="0"/>
        <v>0</v>
      </c>
      <c r="H18" s="42">
        <f t="shared" si="1"/>
        <v>0</v>
      </c>
    </row>
    <row r="19" spans="1:8" s="36" customFormat="1" ht="14.25" x14ac:dyDescent="0.25">
      <c r="A19" s="40"/>
      <c r="B19" s="76"/>
      <c r="C19" s="76"/>
      <c r="D19" s="91"/>
      <c r="E19" s="85"/>
      <c r="F19" s="112"/>
      <c r="G19" s="83" t="s">
        <v>157</v>
      </c>
      <c r="H19" s="42">
        <f>SUM(H18)</f>
        <v>0</v>
      </c>
    </row>
    <row r="20" spans="1:8" ht="14.25" x14ac:dyDescent="0.2">
      <c r="A20" s="40">
        <v>3</v>
      </c>
      <c r="B20" s="76"/>
      <c r="C20" s="93" t="s">
        <v>163</v>
      </c>
      <c r="D20" s="91"/>
      <c r="E20" s="85"/>
      <c r="F20" s="112"/>
      <c r="G20" s="13">
        <f>F20*1</f>
        <v>0</v>
      </c>
      <c r="H20" s="42">
        <f>E20*G20</f>
        <v>0</v>
      </c>
    </row>
    <row r="21" spans="1:8" s="36" customFormat="1" ht="14.25" x14ac:dyDescent="0.25">
      <c r="A21" s="40" t="s">
        <v>17</v>
      </c>
      <c r="B21" s="76"/>
      <c r="C21" s="82" t="s">
        <v>104</v>
      </c>
      <c r="D21" s="91" t="s">
        <v>41</v>
      </c>
      <c r="E21" s="85">
        <v>174</v>
      </c>
      <c r="F21" s="112"/>
      <c r="G21" s="42">
        <f>F21+(F21*$H$8)</f>
        <v>0</v>
      </c>
      <c r="H21" s="42">
        <f>E21*G21</f>
        <v>0</v>
      </c>
    </row>
    <row r="22" spans="1:8" s="36" customFormat="1" ht="14.25" x14ac:dyDescent="0.25">
      <c r="A22" s="40" t="s">
        <v>24</v>
      </c>
      <c r="B22" s="76"/>
      <c r="C22" s="82" t="s">
        <v>105</v>
      </c>
      <c r="D22" s="91" t="s">
        <v>41</v>
      </c>
      <c r="E22" s="85">
        <v>174</v>
      </c>
      <c r="F22" s="112"/>
      <c r="G22" s="42">
        <f>F22+(F22*$H$8)</f>
        <v>0</v>
      </c>
      <c r="H22" s="42">
        <f>E22*G22</f>
        <v>0</v>
      </c>
    </row>
    <row r="23" spans="1:8" s="36" customFormat="1" ht="14.25" x14ac:dyDescent="0.25">
      <c r="A23" s="40" t="s">
        <v>36</v>
      </c>
      <c r="B23" s="76"/>
      <c r="C23" s="82" t="s">
        <v>73</v>
      </c>
      <c r="D23" s="91" t="s">
        <v>41</v>
      </c>
      <c r="E23" s="85">
        <v>66</v>
      </c>
      <c r="F23" s="112"/>
      <c r="G23" s="42">
        <f>F23+(F23*$H$8)</f>
        <v>0</v>
      </c>
      <c r="H23" s="42">
        <f>E23*G23</f>
        <v>0</v>
      </c>
    </row>
    <row r="24" spans="1:8" s="36" customFormat="1" ht="14.25" x14ac:dyDescent="0.25">
      <c r="A24" s="40" t="s">
        <v>37</v>
      </c>
      <c r="B24" s="76"/>
      <c r="C24" s="82" t="s">
        <v>106</v>
      </c>
      <c r="D24" s="91" t="s">
        <v>41</v>
      </c>
      <c r="E24" s="85">
        <v>115</v>
      </c>
      <c r="F24" s="112"/>
      <c r="G24" s="42">
        <f t="shared" ref="G24:G36" si="2">F24+(F24*$H$8)</f>
        <v>0</v>
      </c>
      <c r="H24" s="42">
        <f t="shared" ref="H24:H36" si="3">E24*G24</f>
        <v>0</v>
      </c>
    </row>
    <row r="25" spans="1:8" s="36" customFormat="1" ht="14.25" x14ac:dyDescent="0.25">
      <c r="A25" s="40" t="s">
        <v>115</v>
      </c>
      <c r="B25" s="76"/>
      <c r="C25" s="82" t="s">
        <v>107</v>
      </c>
      <c r="D25" s="91" t="s">
        <v>41</v>
      </c>
      <c r="E25" s="85">
        <v>80</v>
      </c>
      <c r="F25" s="112"/>
      <c r="G25" s="42">
        <f t="shared" si="2"/>
        <v>0</v>
      </c>
      <c r="H25" s="42">
        <f t="shared" si="3"/>
        <v>0</v>
      </c>
    </row>
    <row r="26" spans="1:8" s="36" customFormat="1" ht="14.25" x14ac:dyDescent="0.25">
      <c r="A26" s="40"/>
      <c r="B26" s="76"/>
      <c r="C26" s="76"/>
      <c r="D26" s="91"/>
      <c r="E26" s="85"/>
      <c r="F26" s="112"/>
      <c r="G26" s="83" t="s">
        <v>157</v>
      </c>
      <c r="H26" s="42">
        <f>SUM(H21:H25)</f>
        <v>0</v>
      </c>
    </row>
    <row r="27" spans="1:8" s="36" customFormat="1" ht="14.25" x14ac:dyDescent="0.25">
      <c r="A27" s="40">
        <v>4</v>
      </c>
      <c r="B27" s="76"/>
      <c r="C27" s="93" t="s">
        <v>45</v>
      </c>
      <c r="D27" s="91"/>
      <c r="E27" s="85"/>
      <c r="F27" s="112"/>
      <c r="G27" s="42">
        <f t="shared" si="2"/>
        <v>0</v>
      </c>
      <c r="H27" s="42">
        <f t="shared" si="3"/>
        <v>0</v>
      </c>
    </row>
    <row r="28" spans="1:8" s="36" customFormat="1" ht="27" x14ac:dyDescent="0.25">
      <c r="A28" s="40" t="s">
        <v>15</v>
      </c>
      <c r="B28" s="76"/>
      <c r="C28" s="82" t="s">
        <v>108</v>
      </c>
      <c r="D28" s="91" t="s">
        <v>41</v>
      </c>
      <c r="E28" s="85">
        <v>44</v>
      </c>
      <c r="F28" s="112"/>
      <c r="G28" s="42"/>
      <c r="H28" s="42"/>
    </row>
    <row r="29" spans="1:8" s="36" customFormat="1" ht="14.25" x14ac:dyDescent="0.25">
      <c r="A29" s="40" t="s">
        <v>21</v>
      </c>
      <c r="B29" s="76"/>
      <c r="C29" s="82" t="s">
        <v>109</v>
      </c>
      <c r="D29" s="91" t="s">
        <v>41</v>
      </c>
      <c r="E29" s="85">
        <v>44</v>
      </c>
      <c r="F29" s="112"/>
      <c r="G29" s="42"/>
      <c r="H29" s="42"/>
    </row>
    <row r="30" spans="1:8" s="36" customFormat="1" ht="14.25" x14ac:dyDescent="0.25">
      <c r="A30" s="40"/>
      <c r="B30" s="76"/>
      <c r="C30" s="76"/>
      <c r="D30" s="91"/>
      <c r="E30" s="85"/>
      <c r="F30" s="112"/>
      <c r="G30" s="83" t="s">
        <v>157</v>
      </c>
      <c r="H30" s="42">
        <f>SUM(H28:H29)</f>
        <v>0</v>
      </c>
    </row>
    <row r="31" spans="1:8" s="36" customFormat="1" ht="14.25" x14ac:dyDescent="0.25">
      <c r="A31" s="40">
        <v>5</v>
      </c>
      <c r="B31" s="76"/>
      <c r="C31" s="93" t="s">
        <v>164</v>
      </c>
      <c r="D31" s="91"/>
      <c r="E31" s="85"/>
      <c r="F31" s="112"/>
      <c r="G31" s="42"/>
      <c r="H31" s="42"/>
    </row>
    <row r="32" spans="1:8" s="36" customFormat="1" ht="14.25" x14ac:dyDescent="0.25">
      <c r="A32" s="40" t="s">
        <v>19</v>
      </c>
      <c r="B32" s="76"/>
      <c r="C32" s="82" t="s">
        <v>110</v>
      </c>
      <c r="D32" s="91" t="s">
        <v>49</v>
      </c>
      <c r="E32" s="85">
        <v>1</v>
      </c>
      <c r="F32" s="112"/>
      <c r="G32" s="42"/>
      <c r="H32" s="42"/>
    </row>
    <row r="33" spans="1:9" s="36" customFormat="1" ht="27" x14ac:dyDescent="0.25">
      <c r="A33" s="40" t="s">
        <v>38</v>
      </c>
      <c r="B33" s="76"/>
      <c r="C33" s="82" t="s">
        <v>111</v>
      </c>
      <c r="D33" s="91" t="s">
        <v>44</v>
      </c>
      <c r="E33" s="85">
        <v>1</v>
      </c>
      <c r="F33" s="112"/>
      <c r="G33" s="42"/>
      <c r="H33" s="42"/>
    </row>
    <row r="34" spans="1:9" s="36" customFormat="1" ht="14.25" x14ac:dyDescent="0.25">
      <c r="A34" s="40" t="s">
        <v>61</v>
      </c>
      <c r="B34" s="76"/>
      <c r="C34" s="82" t="s">
        <v>112</v>
      </c>
      <c r="D34" s="91" t="s">
        <v>44</v>
      </c>
      <c r="E34" s="85">
        <v>2</v>
      </c>
      <c r="F34" s="112"/>
      <c r="G34" s="42"/>
      <c r="H34" s="42"/>
    </row>
    <row r="35" spans="1:9" s="36" customFormat="1" ht="14.25" x14ac:dyDescent="0.25">
      <c r="A35" s="40" t="s">
        <v>62</v>
      </c>
      <c r="B35" s="76"/>
      <c r="C35" s="82" t="s">
        <v>113</v>
      </c>
      <c r="D35" s="91" t="s">
        <v>49</v>
      </c>
      <c r="E35" s="85">
        <v>1</v>
      </c>
      <c r="F35" s="112"/>
      <c r="G35" s="42"/>
      <c r="H35" s="42"/>
    </row>
    <row r="36" spans="1:9" s="36" customFormat="1" ht="14.25" x14ac:dyDescent="0.25">
      <c r="A36" s="40" t="s">
        <v>63</v>
      </c>
      <c r="B36" s="76"/>
      <c r="C36" s="82" t="s">
        <v>114</v>
      </c>
      <c r="D36" s="91" t="s">
        <v>49</v>
      </c>
      <c r="E36" s="85">
        <v>1</v>
      </c>
      <c r="F36" s="112"/>
      <c r="G36" s="42">
        <f t="shared" si="2"/>
        <v>0</v>
      </c>
      <c r="H36" s="42">
        <f t="shared" si="3"/>
        <v>0</v>
      </c>
    </row>
    <row r="37" spans="1:9" s="36" customFormat="1" ht="15" thickBot="1" x14ac:dyDescent="0.3">
      <c r="A37" s="123"/>
      <c r="B37" s="124"/>
      <c r="C37" s="124"/>
      <c r="D37" s="125"/>
      <c r="E37" s="126"/>
      <c r="F37" s="127"/>
      <c r="G37" s="114" t="s">
        <v>157</v>
      </c>
      <c r="H37" s="116">
        <f>SUM(H32:H36)</f>
        <v>0</v>
      </c>
    </row>
    <row r="38" spans="1:9" ht="13.5" thickBot="1" x14ac:dyDescent="0.25">
      <c r="A38" s="99"/>
      <c r="B38" s="92"/>
      <c r="C38" s="92"/>
      <c r="D38" s="92"/>
      <c r="E38" s="92"/>
      <c r="F38" s="92"/>
      <c r="G38" s="128" t="s">
        <v>27</v>
      </c>
      <c r="H38" s="117">
        <f>SUM(H16,H19,H26,H30,H37,)</f>
        <v>0</v>
      </c>
      <c r="I38"/>
    </row>
    <row r="39" spans="1:9" ht="25.5" customHeight="1" x14ac:dyDescent="0.2">
      <c r="A39" s="22"/>
      <c r="B39" s="5"/>
      <c r="C39" s="5"/>
      <c r="D39" s="5"/>
      <c r="E39" s="5"/>
      <c r="F39" s="5"/>
      <c r="G39" s="5"/>
      <c r="H39" s="34"/>
      <c r="I39"/>
    </row>
    <row r="40" spans="1:9" x14ac:dyDescent="0.2">
      <c r="A40" s="25"/>
      <c r="B40" s="278" t="s">
        <v>30</v>
      </c>
      <c r="C40" s="278"/>
      <c r="D40" s="2"/>
      <c r="E40" s="279" t="s">
        <v>31</v>
      </c>
      <c r="F40" s="279"/>
      <c r="G40" s="59"/>
      <c r="H40" s="26"/>
      <c r="I40"/>
    </row>
    <row r="41" spans="1:9" x14ac:dyDescent="0.2">
      <c r="A41" s="27"/>
      <c r="B41" s="28"/>
      <c r="C41" s="28"/>
      <c r="D41" s="28"/>
      <c r="E41" s="28"/>
      <c r="F41" s="28"/>
      <c r="G41" s="28"/>
      <c r="H41" s="29"/>
      <c r="I41"/>
    </row>
    <row r="42" spans="1:9" x14ac:dyDescent="0.2">
      <c r="A42" s="27"/>
      <c r="B42" s="28"/>
      <c r="C42" s="28"/>
      <c r="D42" s="28"/>
      <c r="E42" s="28"/>
      <c r="F42" s="28"/>
      <c r="G42" s="28"/>
      <c r="H42" s="29"/>
      <c r="I42"/>
    </row>
    <row r="43" spans="1:9" ht="11.25" customHeight="1" x14ac:dyDescent="0.2">
      <c r="A43" s="23"/>
      <c r="B43" s="280"/>
      <c r="C43" s="280"/>
      <c r="D43" s="1"/>
      <c r="E43" s="281"/>
      <c r="F43" s="281"/>
      <c r="G43" s="57"/>
      <c r="H43" s="24"/>
      <c r="I43"/>
    </row>
    <row r="44" spans="1:9" ht="13.5" thickBot="1" x14ac:dyDescent="0.25">
      <c r="A44" s="30"/>
      <c r="B44" s="252" t="s">
        <v>90</v>
      </c>
      <c r="C44" s="252"/>
      <c r="D44" s="31"/>
      <c r="E44" s="253"/>
      <c r="F44" s="253"/>
      <c r="G44" s="58"/>
      <c r="H44" s="32"/>
      <c r="I44"/>
    </row>
  </sheetData>
  <mergeCells count="20">
    <mergeCell ref="B40:C40"/>
    <mergeCell ref="E40:F40"/>
    <mergeCell ref="B43:C43"/>
    <mergeCell ref="E43:F43"/>
    <mergeCell ref="B44:C44"/>
    <mergeCell ref="E44:F44"/>
    <mergeCell ref="A5:E5"/>
    <mergeCell ref="F5:H5"/>
    <mergeCell ref="A6:D6"/>
    <mergeCell ref="E6:H6"/>
    <mergeCell ref="A7:D7"/>
    <mergeCell ref="E7:E8"/>
    <mergeCell ref="F7:F8"/>
    <mergeCell ref="A8:D8"/>
    <mergeCell ref="A1:B1"/>
    <mergeCell ref="C1:H1"/>
    <mergeCell ref="A2:H2"/>
    <mergeCell ref="A3:H3"/>
    <mergeCell ref="A4:E4"/>
    <mergeCell ref="F4:H4"/>
  </mergeCells>
  <printOptions horizontalCentered="1" verticalCentered="1"/>
  <pageMargins left="0.19685039370078741" right="0.19685039370078741" top="0.59055118110236227" bottom="0.39370078740157483" header="0" footer="0"/>
  <pageSetup paperSize="9" scale="9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2289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85725</xdr:rowOff>
              </from>
              <to>
                <xdr:col>2</xdr:col>
                <xdr:colOff>0</xdr:colOff>
                <xdr:row>0</xdr:row>
                <xdr:rowOff>704850</xdr:rowOff>
              </to>
            </anchor>
          </objectPr>
        </oleObject>
      </mc:Choice>
      <mc:Fallback>
        <oleObject progId="Word.Picture.8" shapeId="1228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showZeros="0" topLeftCell="A19" zoomScale="136" zoomScaleNormal="136" zoomScaleSheetLayoutView="100" workbookViewId="0">
      <selection activeCell="A10" sqref="A10:XFD29"/>
    </sheetView>
  </sheetViews>
  <sheetFormatPr defaultRowHeight="12.75" x14ac:dyDescent="0.2"/>
  <cols>
    <col min="1" max="1" width="5.42578125" bestFit="1" customWidth="1"/>
    <col min="2" max="2" width="12.7109375" customWidth="1"/>
    <col min="3" max="3" width="39.140625" customWidth="1"/>
    <col min="5" max="6" width="10.5703125" customWidth="1"/>
    <col min="7" max="7" width="11.28515625" customWidth="1"/>
    <col min="8" max="8" width="11.42578125" customWidth="1"/>
    <col min="9" max="9" width="9.5703125" style="6" bestFit="1" customWidth="1"/>
  </cols>
  <sheetData>
    <row r="1" spans="1:8" ht="60.75" customHeight="1" thickBot="1" x14ac:dyDescent="0.25">
      <c r="A1" s="236"/>
      <c r="B1" s="237"/>
      <c r="C1" s="238"/>
      <c r="D1" s="238"/>
      <c r="E1" s="238"/>
      <c r="F1" s="238"/>
      <c r="G1" s="238"/>
      <c r="H1" s="239"/>
    </row>
    <row r="2" spans="1:8" ht="16.5" thickBot="1" x14ac:dyDescent="0.3">
      <c r="A2" s="240" t="s">
        <v>16</v>
      </c>
      <c r="B2" s="241"/>
      <c r="C2" s="241"/>
      <c r="D2" s="241"/>
      <c r="E2" s="241"/>
      <c r="F2" s="241"/>
      <c r="G2" s="241"/>
      <c r="H2" s="242"/>
    </row>
    <row r="3" spans="1:8" ht="20.100000000000001" customHeight="1" thickBot="1" x14ac:dyDescent="0.25">
      <c r="A3" s="243" t="s">
        <v>4</v>
      </c>
      <c r="B3" s="244"/>
      <c r="C3" s="244"/>
      <c r="D3" s="244"/>
      <c r="E3" s="244"/>
      <c r="F3" s="244"/>
      <c r="G3" s="244"/>
      <c r="H3" s="245"/>
    </row>
    <row r="4" spans="1:8" ht="20.100000000000001" customHeight="1" x14ac:dyDescent="0.2">
      <c r="A4" s="246" t="s">
        <v>28</v>
      </c>
      <c r="B4" s="247"/>
      <c r="C4" s="247"/>
      <c r="D4" s="247"/>
      <c r="E4" s="248"/>
      <c r="F4" s="249" t="s">
        <v>13</v>
      </c>
      <c r="G4" s="250"/>
      <c r="H4" s="251"/>
    </row>
    <row r="5" spans="1:8" ht="20.100000000000001" customHeight="1" x14ac:dyDescent="0.2">
      <c r="A5" s="254" t="s">
        <v>64</v>
      </c>
      <c r="B5" s="255"/>
      <c r="C5" s="255"/>
      <c r="D5" s="255"/>
      <c r="E5" s="256"/>
      <c r="F5" s="257" t="s">
        <v>67</v>
      </c>
      <c r="G5" s="258"/>
      <c r="H5" s="259"/>
    </row>
    <row r="6" spans="1:8" ht="20.100000000000001" customHeight="1" x14ac:dyDescent="0.2">
      <c r="A6" s="260" t="s">
        <v>65</v>
      </c>
      <c r="B6" s="261"/>
      <c r="C6" s="261"/>
      <c r="D6" s="262"/>
      <c r="E6" s="263" t="s">
        <v>10</v>
      </c>
      <c r="F6" s="264"/>
      <c r="G6" s="264"/>
      <c r="H6" s="265"/>
    </row>
    <row r="7" spans="1:8" ht="20.100000000000001" customHeight="1" x14ac:dyDescent="0.2">
      <c r="A7" s="266" t="s">
        <v>29</v>
      </c>
      <c r="B7" s="267"/>
      <c r="C7" s="267"/>
      <c r="D7" s="268"/>
      <c r="E7" s="269" t="s">
        <v>51</v>
      </c>
      <c r="F7" s="271" t="s">
        <v>6</v>
      </c>
      <c r="G7" s="56"/>
      <c r="H7" s="3" t="s">
        <v>7</v>
      </c>
    </row>
    <row r="8" spans="1:8" ht="20.100000000000001" customHeight="1" thickBot="1" x14ac:dyDescent="0.25">
      <c r="A8" s="273" t="s">
        <v>66</v>
      </c>
      <c r="B8" s="274"/>
      <c r="C8" s="274"/>
      <c r="D8" s="275"/>
      <c r="E8" s="270"/>
      <c r="F8" s="272"/>
      <c r="G8" s="4" t="s">
        <v>8</v>
      </c>
      <c r="H8" s="7">
        <v>0</v>
      </c>
    </row>
    <row r="9" spans="1:8" ht="38.25" x14ac:dyDescent="0.2">
      <c r="A9" s="8" t="s">
        <v>0</v>
      </c>
      <c r="B9" s="9" t="s">
        <v>5</v>
      </c>
      <c r="C9" s="9" t="s">
        <v>1</v>
      </c>
      <c r="D9" s="9" t="s">
        <v>3</v>
      </c>
      <c r="E9" s="10" t="s">
        <v>2</v>
      </c>
      <c r="F9" s="10" t="s">
        <v>11</v>
      </c>
      <c r="G9" s="10" t="s">
        <v>12</v>
      </c>
      <c r="H9" s="11" t="s">
        <v>9</v>
      </c>
    </row>
    <row r="10" spans="1:8" ht="14.25" x14ac:dyDescent="0.2">
      <c r="A10" s="104" t="s">
        <v>156</v>
      </c>
      <c r="B10" s="76"/>
      <c r="C10" s="93" t="s">
        <v>131</v>
      </c>
      <c r="D10" s="91"/>
      <c r="E10" s="85"/>
      <c r="F10" s="112"/>
      <c r="G10" s="13">
        <f>F10*1</f>
        <v>0</v>
      </c>
      <c r="H10" s="42">
        <f>E10*G10</f>
        <v>0</v>
      </c>
    </row>
    <row r="11" spans="1:8" s="36" customFormat="1" ht="14.25" x14ac:dyDescent="0.25">
      <c r="A11" s="40">
        <v>1</v>
      </c>
      <c r="B11" s="76"/>
      <c r="C11" s="93" t="s">
        <v>116</v>
      </c>
      <c r="D11" s="91"/>
      <c r="E11" s="85"/>
      <c r="F11" s="112"/>
      <c r="G11" s="42">
        <f>F11+(F11*$H$8)</f>
        <v>0</v>
      </c>
      <c r="H11" s="42">
        <f>E11*G11</f>
        <v>0</v>
      </c>
    </row>
    <row r="12" spans="1:8" s="36" customFormat="1" ht="14.25" x14ac:dyDescent="0.25">
      <c r="A12" s="40" t="s">
        <v>14</v>
      </c>
      <c r="B12" s="76"/>
      <c r="C12" s="48" t="s">
        <v>117</v>
      </c>
      <c r="D12" s="91" t="s">
        <v>44</v>
      </c>
      <c r="E12" s="85">
        <v>13</v>
      </c>
      <c r="F12" s="122"/>
      <c r="G12" s="42">
        <f>F12+(F12*$H$8)</f>
        <v>0</v>
      </c>
      <c r="H12" s="42">
        <f>E12*G12</f>
        <v>0</v>
      </c>
    </row>
    <row r="13" spans="1:8" s="36" customFormat="1" ht="14.25" x14ac:dyDescent="0.25">
      <c r="A13" s="40" t="s">
        <v>18</v>
      </c>
      <c r="B13" s="76"/>
      <c r="C13" s="48" t="s">
        <v>118</v>
      </c>
      <c r="D13" s="91" t="s">
        <v>44</v>
      </c>
      <c r="E13" s="85">
        <v>5</v>
      </c>
      <c r="F13" s="112"/>
      <c r="G13" s="42">
        <f>F13+(F13*$H$8)</f>
        <v>0</v>
      </c>
      <c r="H13" s="42">
        <f>E13*G13</f>
        <v>0</v>
      </c>
    </row>
    <row r="14" spans="1:8" s="36" customFormat="1" ht="14.25" x14ac:dyDescent="0.25">
      <c r="A14" s="40"/>
      <c r="B14" s="76"/>
      <c r="C14" s="48"/>
      <c r="D14" s="91"/>
      <c r="E14" s="85"/>
      <c r="F14" s="112"/>
      <c r="G14" s="83" t="s">
        <v>157</v>
      </c>
      <c r="H14" s="42">
        <f>SUM(H12:H13)</f>
        <v>0</v>
      </c>
    </row>
    <row r="15" spans="1:8" s="36" customFormat="1" ht="14.25" x14ac:dyDescent="0.25">
      <c r="A15" s="40">
        <v>2</v>
      </c>
      <c r="B15" s="76"/>
      <c r="C15" s="93" t="s">
        <v>119</v>
      </c>
      <c r="D15" s="91"/>
      <c r="E15" s="85"/>
      <c r="F15" s="112"/>
      <c r="G15" s="42">
        <f t="shared" ref="G15:G19" si="0">F15+(F15*$H$8)</f>
        <v>0</v>
      </c>
      <c r="H15" s="42">
        <f t="shared" ref="H15:H19" si="1">E15*G15</f>
        <v>0</v>
      </c>
    </row>
    <row r="16" spans="1:8" s="36" customFormat="1" ht="14.25" x14ac:dyDescent="0.25">
      <c r="A16" s="40" t="s">
        <v>20</v>
      </c>
      <c r="B16" s="76"/>
      <c r="C16" s="48" t="s">
        <v>120</v>
      </c>
      <c r="D16" s="91" t="s">
        <v>134</v>
      </c>
      <c r="E16" s="85">
        <v>17</v>
      </c>
      <c r="F16" s="112"/>
      <c r="G16" s="42">
        <f t="shared" si="0"/>
        <v>0</v>
      </c>
      <c r="H16" s="42">
        <f t="shared" si="1"/>
        <v>0</v>
      </c>
    </row>
    <row r="17" spans="1:9" s="36" customFormat="1" ht="14.25" x14ac:dyDescent="0.25">
      <c r="A17" s="40" t="s">
        <v>53</v>
      </c>
      <c r="B17" s="76"/>
      <c r="C17" s="48" t="s">
        <v>121</v>
      </c>
      <c r="D17" s="91" t="s">
        <v>49</v>
      </c>
      <c r="E17" s="85">
        <v>1</v>
      </c>
      <c r="F17" s="112"/>
      <c r="G17" s="42">
        <f t="shared" si="0"/>
        <v>0</v>
      </c>
      <c r="H17" s="42">
        <f t="shared" si="1"/>
        <v>0</v>
      </c>
    </row>
    <row r="18" spans="1:9" s="36" customFormat="1" ht="14.25" x14ac:dyDescent="0.25">
      <c r="A18" s="40"/>
      <c r="B18" s="76"/>
      <c r="C18" s="48"/>
      <c r="D18" s="91"/>
      <c r="E18" s="85"/>
      <c r="F18" s="112"/>
      <c r="G18" s="83" t="s">
        <v>157</v>
      </c>
      <c r="H18" s="42">
        <f>SUM(H16:H17)</f>
        <v>0</v>
      </c>
    </row>
    <row r="19" spans="1:9" s="36" customFormat="1" ht="14.25" x14ac:dyDescent="0.25">
      <c r="A19" s="40">
        <v>3</v>
      </c>
      <c r="B19" s="76"/>
      <c r="C19" s="93" t="s">
        <v>122</v>
      </c>
      <c r="D19" s="91"/>
      <c r="E19" s="85"/>
      <c r="F19" s="112"/>
      <c r="G19" s="42">
        <f t="shared" si="0"/>
        <v>0</v>
      </c>
      <c r="H19" s="42">
        <f t="shared" si="1"/>
        <v>0</v>
      </c>
    </row>
    <row r="20" spans="1:9" ht="25.5" x14ac:dyDescent="0.2">
      <c r="A20" s="40" t="s">
        <v>17</v>
      </c>
      <c r="B20" s="76"/>
      <c r="C20" s="48" t="s">
        <v>123</v>
      </c>
      <c r="D20" s="91" t="s">
        <v>41</v>
      </c>
      <c r="E20" s="85">
        <v>224</v>
      </c>
      <c r="F20" s="112"/>
      <c r="G20" s="13">
        <f>F20*1</f>
        <v>0</v>
      </c>
      <c r="H20" s="42">
        <f>E20*G20</f>
        <v>0</v>
      </c>
    </row>
    <row r="21" spans="1:9" s="36" customFormat="1" ht="14.25" x14ac:dyDescent="0.25">
      <c r="A21" s="40" t="s">
        <v>24</v>
      </c>
      <c r="B21" s="76"/>
      <c r="C21" s="48" t="s">
        <v>124</v>
      </c>
      <c r="D21" s="91" t="s">
        <v>41</v>
      </c>
      <c r="E21" s="85">
        <v>90</v>
      </c>
      <c r="F21" s="112"/>
      <c r="G21" s="42">
        <f>F21+(F21*$H$8)</f>
        <v>0</v>
      </c>
      <c r="H21" s="42">
        <f>E21*G21</f>
        <v>0</v>
      </c>
    </row>
    <row r="22" spans="1:9" s="36" customFormat="1" ht="14.25" x14ac:dyDescent="0.25">
      <c r="A22" s="40"/>
      <c r="B22" s="76"/>
      <c r="C22" s="48"/>
      <c r="D22" s="91"/>
      <c r="E22" s="85"/>
      <c r="F22" s="112"/>
      <c r="G22" s="83" t="s">
        <v>157</v>
      </c>
      <c r="H22" s="42">
        <f>SUM(H20:H21)</f>
        <v>0</v>
      </c>
    </row>
    <row r="23" spans="1:9" s="36" customFormat="1" ht="14.25" x14ac:dyDescent="0.25">
      <c r="A23" s="40">
        <v>4</v>
      </c>
      <c r="B23" s="76"/>
      <c r="C23" s="93" t="s">
        <v>125</v>
      </c>
      <c r="D23" s="91"/>
      <c r="E23" s="85"/>
      <c r="F23" s="112"/>
      <c r="G23" s="42">
        <f>F23+(F23*$H$8)</f>
        <v>0</v>
      </c>
      <c r="H23" s="42">
        <f>E23*G23</f>
        <v>0</v>
      </c>
    </row>
    <row r="24" spans="1:9" s="36" customFormat="1" ht="14.25" x14ac:dyDescent="0.25">
      <c r="A24" s="40" t="s">
        <v>15</v>
      </c>
      <c r="B24" s="76"/>
      <c r="C24" s="48" t="s">
        <v>126</v>
      </c>
      <c r="D24" s="91" t="s">
        <v>134</v>
      </c>
      <c r="E24" s="85">
        <v>12</v>
      </c>
      <c r="F24" s="112"/>
      <c r="G24" s="42">
        <f>F24+(F24*$H$8)</f>
        <v>0</v>
      </c>
      <c r="H24" s="42">
        <f>E24*G24</f>
        <v>0</v>
      </c>
    </row>
    <row r="25" spans="1:9" s="36" customFormat="1" ht="25.5" x14ac:dyDescent="0.25">
      <c r="A25" s="40" t="s">
        <v>21</v>
      </c>
      <c r="B25" s="76"/>
      <c r="C25" s="48" t="s">
        <v>127</v>
      </c>
      <c r="D25" s="91" t="s">
        <v>134</v>
      </c>
      <c r="E25" s="85">
        <v>3</v>
      </c>
      <c r="F25" s="112"/>
      <c r="G25" s="42">
        <f t="shared" ref="G25:G27" si="2">F25+(F25*$H$8)</f>
        <v>0</v>
      </c>
      <c r="H25" s="42">
        <f t="shared" ref="H25:H27" si="3">E25*G25</f>
        <v>0</v>
      </c>
    </row>
    <row r="26" spans="1:9" s="36" customFormat="1" ht="14.25" x14ac:dyDescent="0.25">
      <c r="A26" s="40" t="s">
        <v>60</v>
      </c>
      <c r="B26" s="76"/>
      <c r="C26" s="48" t="s">
        <v>128</v>
      </c>
      <c r="D26" s="91" t="s">
        <v>134</v>
      </c>
      <c r="E26" s="85">
        <v>6</v>
      </c>
      <c r="F26" s="112"/>
      <c r="G26" s="42">
        <f t="shared" si="2"/>
        <v>0</v>
      </c>
      <c r="H26" s="42">
        <f t="shared" si="3"/>
        <v>0</v>
      </c>
    </row>
    <row r="27" spans="1:9" s="36" customFormat="1" ht="14.25" x14ac:dyDescent="0.25">
      <c r="A27" s="40" t="s">
        <v>22</v>
      </c>
      <c r="B27" s="76"/>
      <c r="C27" s="48" t="s">
        <v>129</v>
      </c>
      <c r="D27" s="91" t="s">
        <v>134</v>
      </c>
      <c r="E27" s="85">
        <v>6</v>
      </c>
      <c r="F27" s="112"/>
      <c r="G27" s="42">
        <f t="shared" si="2"/>
        <v>0</v>
      </c>
      <c r="H27" s="42">
        <f t="shared" si="3"/>
        <v>0</v>
      </c>
    </row>
    <row r="28" spans="1:9" s="36" customFormat="1" ht="14.25" x14ac:dyDescent="0.25">
      <c r="A28" s="40" t="s">
        <v>133</v>
      </c>
      <c r="B28" s="76"/>
      <c r="C28" s="48" t="s">
        <v>130</v>
      </c>
      <c r="D28" s="91" t="s">
        <v>134</v>
      </c>
      <c r="E28" s="85">
        <v>6</v>
      </c>
      <c r="F28" s="112"/>
      <c r="G28" s="42"/>
      <c r="H28" s="42"/>
    </row>
    <row r="29" spans="1:9" ht="13.5" thickBot="1" x14ac:dyDescent="0.25">
      <c r="A29" s="119"/>
      <c r="B29" s="119"/>
      <c r="C29" s="119"/>
      <c r="D29" s="119"/>
      <c r="E29" s="119"/>
      <c r="F29" s="119"/>
      <c r="G29" s="114" t="s">
        <v>157</v>
      </c>
      <c r="H29" s="121">
        <f>SUM(H24:H28)</f>
        <v>0</v>
      </c>
    </row>
    <row r="30" spans="1:9" ht="25.5" customHeight="1" thickBot="1" x14ac:dyDescent="0.25">
      <c r="A30" s="99"/>
      <c r="B30" s="92"/>
      <c r="C30" s="92"/>
      <c r="D30" s="92"/>
      <c r="E30" s="92"/>
      <c r="F30" s="92"/>
      <c r="G30" s="133" t="s">
        <v>27</v>
      </c>
      <c r="H30" s="117">
        <f>SUM(H14,H18,H22,H29)</f>
        <v>0</v>
      </c>
      <c r="I30"/>
    </row>
    <row r="31" spans="1:9" ht="25.5" customHeight="1" x14ac:dyDescent="0.2">
      <c r="A31" s="22"/>
      <c r="B31" s="5"/>
      <c r="C31" s="5"/>
      <c r="D31" s="5"/>
      <c r="E31" s="5"/>
      <c r="F31" s="5"/>
      <c r="G31" s="5"/>
      <c r="H31" s="34"/>
      <c r="I31"/>
    </row>
    <row r="32" spans="1:9" x14ac:dyDescent="0.2">
      <c r="A32" s="25"/>
      <c r="B32" s="278" t="s">
        <v>30</v>
      </c>
      <c r="C32" s="278"/>
      <c r="D32" s="2"/>
      <c r="E32" s="279" t="s">
        <v>31</v>
      </c>
      <c r="F32" s="279"/>
      <c r="G32" s="59"/>
      <c r="H32" s="26"/>
      <c r="I32"/>
    </row>
    <row r="33" spans="1:9" x14ac:dyDescent="0.2">
      <c r="A33" s="27"/>
      <c r="B33" s="28"/>
      <c r="C33" s="28"/>
      <c r="D33" s="28"/>
      <c r="E33" s="28"/>
      <c r="F33" s="28"/>
      <c r="G33" s="28"/>
      <c r="H33" s="29"/>
      <c r="I33"/>
    </row>
    <row r="34" spans="1:9" x14ac:dyDescent="0.2">
      <c r="A34" s="27"/>
      <c r="B34" s="28"/>
      <c r="C34" s="28"/>
      <c r="D34" s="28"/>
      <c r="E34" s="28"/>
      <c r="F34" s="28"/>
      <c r="G34" s="28"/>
      <c r="H34" s="29"/>
      <c r="I34"/>
    </row>
    <row r="35" spans="1:9" ht="11.25" customHeight="1" x14ac:dyDescent="0.2">
      <c r="A35" s="23"/>
      <c r="B35" s="280"/>
      <c r="C35" s="280"/>
      <c r="D35" s="1"/>
      <c r="E35" s="281"/>
      <c r="F35" s="281"/>
      <c r="G35" s="57"/>
      <c r="H35" s="24"/>
      <c r="I35"/>
    </row>
    <row r="36" spans="1:9" ht="13.5" thickBot="1" x14ac:dyDescent="0.25">
      <c r="A36" s="30"/>
      <c r="B36" s="252" t="s">
        <v>90</v>
      </c>
      <c r="C36" s="252"/>
      <c r="D36" s="31"/>
      <c r="E36" s="253"/>
      <c r="F36" s="253"/>
      <c r="G36" s="58"/>
      <c r="H36" s="32"/>
      <c r="I36"/>
    </row>
  </sheetData>
  <mergeCells count="20">
    <mergeCell ref="B32:C32"/>
    <mergeCell ref="E32:F32"/>
    <mergeCell ref="B35:C35"/>
    <mergeCell ref="E35:F35"/>
    <mergeCell ref="B36:C36"/>
    <mergeCell ref="E36:F36"/>
    <mergeCell ref="A5:E5"/>
    <mergeCell ref="F5:H5"/>
    <mergeCell ref="A6:D6"/>
    <mergeCell ref="E6:H6"/>
    <mergeCell ref="A7:D7"/>
    <mergeCell ref="E7:E8"/>
    <mergeCell ref="F7:F8"/>
    <mergeCell ref="A8:D8"/>
    <mergeCell ref="A1:B1"/>
    <mergeCell ref="C1:H1"/>
    <mergeCell ref="A2:H2"/>
    <mergeCell ref="A3:H3"/>
    <mergeCell ref="A4:E4"/>
    <mergeCell ref="F4:H4"/>
  </mergeCells>
  <printOptions horizontalCentered="1" verticalCentered="1"/>
  <pageMargins left="0.19685039370078741" right="0.19685039370078741" top="0.59055118110236227" bottom="0.39370078740157483" header="0" footer="0"/>
  <pageSetup paperSize="9" scale="92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3313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85725</xdr:rowOff>
              </from>
              <to>
                <xdr:col>2</xdr:col>
                <xdr:colOff>0</xdr:colOff>
                <xdr:row>0</xdr:row>
                <xdr:rowOff>704850</xdr:rowOff>
              </to>
            </anchor>
          </objectPr>
        </oleObject>
      </mc:Choice>
      <mc:Fallback>
        <oleObject progId="Word.Picture.8" shapeId="1331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showZeros="0" topLeftCell="A30" zoomScale="136" zoomScaleNormal="136" zoomScaleSheetLayoutView="100" workbookViewId="0">
      <selection activeCell="A10" sqref="A10:XFD33"/>
    </sheetView>
  </sheetViews>
  <sheetFormatPr defaultRowHeight="12.75" x14ac:dyDescent="0.2"/>
  <cols>
    <col min="1" max="1" width="5.42578125" bestFit="1" customWidth="1"/>
    <col min="2" max="2" width="12.7109375" customWidth="1"/>
    <col min="3" max="3" width="39.140625" customWidth="1"/>
    <col min="5" max="6" width="10.5703125" customWidth="1"/>
    <col min="7" max="7" width="11.28515625" customWidth="1"/>
    <col min="8" max="8" width="11.42578125" customWidth="1"/>
    <col min="9" max="9" width="9.5703125" style="6" bestFit="1" customWidth="1"/>
  </cols>
  <sheetData>
    <row r="1" spans="1:8" ht="60.75" customHeight="1" thickBot="1" x14ac:dyDescent="0.25">
      <c r="A1" s="236"/>
      <c r="B1" s="237"/>
      <c r="C1" s="238"/>
      <c r="D1" s="238"/>
      <c r="E1" s="238"/>
      <c r="F1" s="238"/>
      <c r="G1" s="238"/>
      <c r="H1" s="239"/>
    </row>
    <row r="2" spans="1:8" ht="16.5" thickBot="1" x14ac:dyDescent="0.3">
      <c r="A2" s="240" t="s">
        <v>16</v>
      </c>
      <c r="B2" s="241"/>
      <c r="C2" s="241"/>
      <c r="D2" s="241"/>
      <c r="E2" s="241"/>
      <c r="F2" s="241"/>
      <c r="G2" s="241"/>
      <c r="H2" s="242"/>
    </row>
    <row r="3" spans="1:8" ht="20.100000000000001" customHeight="1" thickBot="1" x14ac:dyDescent="0.25">
      <c r="A3" s="243" t="s">
        <v>4</v>
      </c>
      <c r="B3" s="244"/>
      <c r="C3" s="244"/>
      <c r="D3" s="244"/>
      <c r="E3" s="244"/>
      <c r="F3" s="244"/>
      <c r="G3" s="244"/>
      <c r="H3" s="245"/>
    </row>
    <row r="4" spans="1:8" ht="20.100000000000001" customHeight="1" x14ac:dyDescent="0.2">
      <c r="A4" s="246" t="s">
        <v>28</v>
      </c>
      <c r="B4" s="247"/>
      <c r="C4" s="247"/>
      <c r="D4" s="247"/>
      <c r="E4" s="248"/>
      <c r="F4" s="249" t="s">
        <v>13</v>
      </c>
      <c r="G4" s="250"/>
      <c r="H4" s="251"/>
    </row>
    <row r="5" spans="1:8" ht="20.100000000000001" customHeight="1" x14ac:dyDescent="0.2">
      <c r="A5" s="254" t="s">
        <v>64</v>
      </c>
      <c r="B5" s="255"/>
      <c r="C5" s="255"/>
      <c r="D5" s="255"/>
      <c r="E5" s="256"/>
      <c r="F5" s="257" t="s">
        <v>67</v>
      </c>
      <c r="G5" s="258"/>
      <c r="H5" s="259"/>
    </row>
    <row r="6" spans="1:8" ht="20.100000000000001" customHeight="1" x14ac:dyDescent="0.2">
      <c r="A6" s="260" t="s">
        <v>65</v>
      </c>
      <c r="B6" s="261"/>
      <c r="C6" s="261"/>
      <c r="D6" s="262"/>
      <c r="E6" s="263" t="s">
        <v>10</v>
      </c>
      <c r="F6" s="264"/>
      <c r="G6" s="264"/>
      <c r="H6" s="265"/>
    </row>
    <row r="7" spans="1:8" ht="20.100000000000001" customHeight="1" x14ac:dyDescent="0.2">
      <c r="A7" s="266" t="s">
        <v>29</v>
      </c>
      <c r="B7" s="267"/>
      <c r="C7" s="267"/>
      <c r="D7" s="268"/>
      <c r="E7" s="269" t="s">
        <v>51</v>
      </c>
      <c r="F7" s="271" t="s">
        <v>6</v>
      </c>
      <c r="G7" s="56"/>
      <c r="H7" s="3" t="s">
        <v>7</v>
      </c>
    </row>
    <row r="8" spans="1:8" ht="20.100000000000001" customHeight="1" thickBot="1" x14ac:dyDescent="0.25">
      <c r="A8" s="273" t="s">
        <v>66</v>
      </c>
      <c r="B8" s="274"/>
      <c r="C8" s="274"/>
      <c r="D8" s="275"/>
      <c r="E8" s="270"/>
      <c r="F8" s="272"/>
      <c r="G8" s="4" t="s">
        <v>8</v>
      </c>
      <c r="H8" s="7">
        <v>0</v>
      </c>
    </row>
    <row r="9" spans="1:8" ht="38.25" x14ac:dyDescent="0.2">
      <c r="A9" s="8" t="s">
        <v>0</v>
      </c>
      <c r="B9" s="9" t="s">
        <v>5</v>
      </c>
      <c r="C9" s="9" t="s">
        <v>1</v>
      </c>
      <c r="D9" s="9" t="s">
        <v>3</v>
      </c>
      <c r="E9" s="10" t="s">
        <v>2</v>
      </c>
      <c r="F9" s="10" t="s">
        <v>11</v>
      </c>
      <c r="G9" s="10" t="s">
        <v>12</v>
      </c>
      <c r="H9" s="11" t="s">
        <v>9</v>
      </c>
    </row>
    <row r="10" spans="1:8" ht="14.25" x14ac:dyDescent="0.2">
      <c r="A10" s="135" t="s">
        <v>132</v>
      </c>
      <c r="B10" s="129"/>
      <c r="C10" s="100" t="s">
        <v>135</v>
      </c>
      <c r="D10" s="130"/>
      <c r="E10" s="131"/>
      <c r="F10" s="132"/>
      <c r="G10" s="134">
        <f>F10*1</f>
        <v>0</v>
      </c>
      <c r="H10" s="113">
        <f>E10*G10</f>
        <v>0</v>
      </c>
    </row>
    <row r="11" spans="1:8" s="36" customFormat="1" ht="14.25" x14ac:dyDescent="0.25">
      <c r="A11" s="40">
        <v>1</v>
      </c>
      <c r="B11" s="76"/>
      <c r="C11" s="93" t="s">
        <v>136</v>
      </c>
      <c r="D11" s="91"/>
      <c r="E11" s="85"/>
      <c r="F11" s="112"/>
      <c r="G11" s="42">
        <f>F11+(F11*$H$8)</f>
        <v>0</v>
      </c>
      <c r="H11" s="42">
        <f>E11*G11</f>
        <v>0</v>
      </c>
    </row>
    <row r="12" spans="1:8" s="36" customFormat="1" ht="25.5" x14ac:dyDescent="0.25">
      <c r="A12" s="40" t="s">
        <v>14</v>
      </c>
      <c r="B12" s="76"/>
      <c r="C12" s="48" t="s">
        <v>137</v>
      </c>
      <c r="D12" s="91" t="s">
        <v>47</v>
      </c>
      <c r="E12" s="85">
        <v>1</v>
      </c>
      <c r="F12" s="122"/>
      <c r="G12" s="42">
        <f>F12+(F12*$H$8)</f>
        <v>0</v>
      </c>
      <c r="H12" s="42">
        <f>E12*G12</f>
        <v>0</v>
      </c>
    </row>
    <row r="13" spans="1:8" s="36" customFormat="1" ht="14.25" x14ac:dyDescent="0.25">
      <c r="A13" s="40" t="s">
        <v>18</v>
      </c>
      <c r="B13" s="76"/>
      <c r="C13" s="48" t="s">
        <v>138</v>
      </c>
      <c r="D13" s="91" t="s">
        <v>41</v>
      </c>
      <c r="E13" s="85">
        <v>40</v>
      </c>
      <c r="F13" s="112"/>
      <c r="G13" s="42">
        <f>F13+(F13*$H$8)</f>
        <v>0</v>
      </c>
      <c r="H13" s="42">
        <f>E13*G13</f>
        <v>0</v>
      </c>
    </row>
    <row r="14" spans="1:8" s="36" customFormat="1" ht="14.25" x14ac:dyDescent="0.25">
      <c r="A14" s="40" t="s">
        <v>32</v>
      </c>
      <c r="B14" s="76"/>
      <c r="C14" s="48" t="s">
        <v>69</v>
      </c>
      <c r="D14" s="91" t="s">
        <v>47</v>
      </c>
      <c r="E14" s="85">
        <v>50</v>
      </c>
      <c r="F14" s="112"/>
      <c r="G14" s="42">
        <f t="shared" ref="G14:G17" si="0">F14+(F14*$H$8)</f>
        <v>0</v>
      </c>
      <c r="H14" s="42">
        <f t="shared" ref="H14:H17" si="1">E14*G14</f>
        <v>0</v>
      </c>
    </row>
    <row r="15" spans="1:8" s="36" customFormat="1" ht="25.5" x14ac:dyDescent="0.25">
      <c r="A15" s="40" t="s">
        <v>33</v>
      </c>
      <c r="B15" s="76"/>
      <c r="C15" s="48" t="s">
        <v>139</v>
      </c>
      <c r="D15" s="91" t="s">
        <v>48</v>
      </c>
      <c r="E15" s="85">
        <v>35</v>
      </c>
      <c r="F15" s="112"/>
      <c r="G15" s="42">
        <f t="shared" si="0"/>
        <v>0</v>
      </c>
      <c r="H15" s="42">
        <f t="shared" si="1"/>
        <v>0</v>
      </c>
    </row>
    <row r="16" spans="1:8" s="36" customFormat="1" ht="14.25" x14ac:dyDescent="0.25">
      <c r="A16" s="40" t="s">
        <v>34</v>
      </c>
      <c r="B16" s="76"/>
      <c r="C16" s="48" t="s">
        <v>140</v>
      </c>
      <c r="D16" s="91" t="s">
        <v>47</v>
      </c>
      <c r="E16" s="85">
        <v>2</v>
      </c>
      <c r="F16" s="112"/>
      <c r="G16" s="42">
        <f t="shared" si="0"/>
        <v>0</v>
      </c>
      <c r="H16" s="42">
        <f t="shared" si="1"/>
        <v>0</v>
      </c>
    </row>
    <row r="17" spans="1:8" s="36" customFormat="1" ht="14.25" x14ac:dyDescent="0.25">
      <c r="A17" s="40" t="s">
        <v>35</v>
      </c>
      <c r="B17" s="76"/>
      <c r="C17" s="48" t="s">
        <v>78</v>
      </c>
      <c r="D17" s="91" t="s">
        <v>47</v>
      </c>
      <c r="E17" s="85">
        <v>1</v>
      </c>
      <c r="F17" s="112"/>
      <c r="G17" s="42">
        <f t="shared" si="0"/>
        <v>0</v>
      </c>
      <c r="H17" s="42">
        <f t="shared" si="1"/>
        <v>0</v>
      </c>
    </row>
    <row r="18" spans="1:8" ht="14.25" x14ac:dyDescent="0.2">
      <c r="A18" s="40" t="s">
        <v>153</v>
      </c>
      <c r="B18" s="76"/>
      <c r="C18" s="48" t="s">
        <v>141</v>
      </c>
      <c r="D18" s="91" t="s">
        <v>47</v>
      </c>
      <c r="E18" s="85">
        <v>1.5</v>
      </c>
      <c r="F18" s="112"/>
      <c r="G18" s="13">
        <f>F18*1</f>
        <v>0</v>
      </c>
      <c r="H18" s="42">
        <f>E18*G18</f>
        <v>0</v>
      </c>
    </row>
    <row r="19" spans="1:8" s="36" customFormat="1" ht="14.25" x14ac:dyDescent="0.25">
      <c r="A19" s="40" t="s">
        <v>154</v>
      </c>
      <c r="B19" s="76"/>
      <c r="C19" s="48" t="s">
        <v>142</v>
      </c>
      <c r="D19" s="91" t="s">
        <v>47</v>
      </c>
      <c r="E19" s="85">
        <v>3.1</v>
      </c>
      <c r="F19" s="112"/>
      <c r="G19" s="42">
        <f>F19+(F19*$H$8)</f>
        <v>0</v>
      </c>
      <c r="H19" s="42">
        <f>E19*G19</f>
        <v>0</v>
      </c>
    </row>
    <row r="20" spans="1:8" s="36" customFormat="1" ht="14.25" x14ac:dyDescent="0.25">
      <c r="A20" s="40" t="s">
        <v>155</v>
      </c>
      <c r="B20" s="76"/>
      <c r="C20" s="48" t="s">
        <v>143</v>
      </c>
      <c r="D20" s="91" t="s">
        <v>41</v>
      </c>
      <c r="E20" s="85">
        <v>71.3</v>
      </c>
      <c r="F20" s="112"/>
      <c r="G20" s="42"/>
      <c r="H20" s="42"/>
    </row>
    <row r="21" spans="1:8" s="36" customFormat="1" ht="14.25" x14ac:dyDescent="0.25">
      <c r="A21" s="40"/>
      <c r="B21" s="76"/>
      <c r="C21" s="48"/>
      <c r="D21" s="91"/>
      <c r="E21" s="85"/>
      <c r="F21" s="112"/>
      <c r="G21" s="83" t="s">
        <v>157</v>
      </c>
      <c r="H21" s="42">
        <f>SUM(H12:H20)</f>
        <v>0</v>
      </c>
    </row>
    <row r="22" spans="1:8" s="36" customFormat="1" ht="14.25" x14ac:dyDescent="0.25">
      <c r="A22" s="40">
        <v>2</v>
      </c>
      <c r="B22" s="76"/>
      <c r="C22" s="93" t="s">
        <v>144</v>
      </c>
      <c r="D22" s="91"/>
      <c r="E22" s="85"/>
      <c r="F22" s="112"/>
      <c r="G22" s="42">
        <f>F22+(F22*$H$8)</f>
        <v>0</v>
      </c>
      <c r="H22" s="42">
        <f>E22*G22</f>
        <v>0</v>
      </c>
    </row>
    <row r="23" spans="1:8" s="36" customFormat="1" ht="14.25" x14ac:dyDescent="0.25">
      <c r="A23" s="40" t="s">
        <v>20</v>
      </c>
      <c r="B23" s="76"/>
      <c r="C23" s="48" t="s">
        <v>145</v>
      </c>
      <c r="D23" s="91" t="s">
        <v>41</v>
      </c>
      <c r="E23" s="85">
        <v>47.5</v>
      </c>
      <c r="F23" s="112"/>
      <c r="G23" s="42"/>
      <c r="H23" s="42"/>
    </row>
    <row r="24" spans="1:8" s="36" customFormat="1" ht="14.25" x14ac:dyDescent="0.25">
      <c r="A24" s="40" t="s">
        <v>53</v>
      </c>
      <c r="B24" s="76"/>
      <c r="C24" s="48" t="s">
        <v>146</v>
      </c>
      <c r="D24" s="91" t="s">
        <v>41</v>
      </c>
      <c r="E24" s="85">
        <v>28</v>
      </c>
      <c r="F24" s="112"/>
      <c r="G24" s="42"/>
      <c r="H24" s="42"/>
    </row>
    <row r="25" spans="1:8" s="36" customFormat="1" ht="25.5" x14ac:dyDescent="0.25">
      <c r="A25" s="40" t="s">
        <v>54</v>
      </c>
      <c r="B25" s="76"/>
      <c r="C25" s="48" t="s">
        <v>147</v>
      </c>
      <c r="D25" s="91" t="s">
        <v>47</v>
      </c>
      <c r="E25" s="85">
        <v>8</v>
      </c>
      <c r="F25" s="112"/>
      <c r="G25" s="42">
        <f>F25+(F25*$H$8)</f>
        <v>0</v>
      </c>
      <c r="H25" s="42">
        <f>E25*G25</f>
        <v>0</v>
      </c>
    </row>
    <row r="26" spans="1:8" s="36" customFormat="1" ht="14.25" x14ac:dyDescent="0.25">
      <c r="A26" s="40" t="s">
        <v>55</v>
      </c>
      <c r="B26" s="76"/>
      <c r="C26" s="48" t="s">
        <v>148</v>
      </c>
      <c r="D26" s="91" t="s">
        <v>48</v>
      </c>
      <c r="E26" s="85">
        <v>77.23</v>
      </c>
      <c r="F26" s="112"/>
      <c r="G26" s="42">
        <f t="shared" ref="G26:G27" si="2">F26+(F26*$H$8)</f>
        <v>0</v>
      </c>
      <c r="H26" s="42">
        <f t="shared" ref="H26:H27" si="3">E26*G26</f>
        <v>0</v>
      </c>
    </row>
    <row r="27" spans="1:8" s="36" customFormat="1" ht="38.25" x14ac:dyDescent="0.25">
      <c r="A27" s="40" t="s">
        <v>56</v>
      </c>
      <c r="B27" s="76"/>
      <c r="C27" s="48" t="s">
        <v>149</v>
      </c>
      <c r="D27" s="91" t="s">
        <v>48</v>
      </c>
      <c r="E27" s="85">
        <v>5.8</v>
      </c>
      <c r="F27" s="112"/>
      <c r="G27" s="42">
        <f t="shared" si="2"/>
        <v>0</v>
      </c>
      <c r="H27" s="42">
        <f t="shared" si="3"/>
        <v>0</v>
      </c>
    </row>
    <row r="28" spans="1:8" s="36" customFormat="1" ht="14.25" x14ac:dyDescent="0.25">
      <c r="A28" s="40"/>
      <c r="B28" s="76"/>
      <c r="C28" s="48"/>
      <c r="D28" s="91"/>
      <c r="E28" s="85"/>
      <c r="F28" s="112"/>
      <c r="G28" s="83" t="s">
        <v>157</v>
      </c>
      <c r="H28" s="42">
        <f>SUM(H23:H27)</f>
        <v>0</v>
      </c>
    </row>
    <row r="29" spans="1:8" s="36" customFormat="1" ht="14.25" x14ac:dyDescent="0.25">
      <c r="A29" s="40">
        <v>3</v>
      </c>
      <c r="B29" s="76"/>
      <c r="C29" s="93" t="s">
        <v>144</v>
      </c>
      <c r="D29" s="91"/>
      <c r="E29" s="85"/>
      <c r="F29" s="112"/>
      <c r="G29" s="42"/>
      <c r="H29" s="42"/>
    </row>
    <row r="30" spans="1:8" s="36" customFormat="1" ht="38.25" x14ac:dyDescent="0.25">
      <c r="A30" s="40" t="s">
        <v>17</v>
      </c>
      <c r="B30" s="76"/>
      <c r="C30" s="48" t="s">
        <v>150</v>
      </c>
      <c r="D30" s="91" t="s">
        <v>41</v>
      </c>
      <c r="E30" s="85">
        <v>133.65</v>
      </c>
      <c r="F30" s="112"/>
      <c r="G30" s="42"/>
      <c r="H30" s="42"/>
    </row>
    <row r="31" spans="1:8" s="36" customFormat="1" ht="14.25" x14ac:dyDescent="0.25">
      <c r="A31" s="40" t="s">
        <v>24</v>
      </c>
      <c r="B31" s="76"/>
      <c r="C31" s="48" t="s">
        <v>151</v>
      </c>
      <c r="D31" s="91" t="s">
        <v>41</v>
      </c>
      <c r="E31" s="85">
        <v>122.22</v>
      </c>
      <c r="F31" s="112"/>
      <c r="G31" s="42"/>
      <c r="H31" s="42"/>
    </row>
    <row r="32" spans="1:8" s="36" customFormat="1" ht="14.25" x14ac:dyDescent="0.25">
      <c r="A32" s="40" t="s">
        <v>36</v>
      </c>
      <c r="B32" s="76"/>
      <c r="C32" s="48" t="s">
        <v>152</v>
      </c>
      <c r="D32" s="91" t="s">
        <v>49</v>
      </c>
      <c r="E32" s="85">
        <v>1</v>
      </c>
      <c r="F32" s="112"/>
      <c r="G32" s="42"/>
      <c r="H32" s="42"/>
    </row>
    <row r="33" spans="1:9" s="36" customFormat="1" ht="15" thickBot="1" x14ac:dyDescent="0.3">
      <c r="A33" s="40"/>
      <c r="B33" s="76"/>
      <c r="C33" s="48"/>
      <c r="D33" s="91"/>
      <c r="E33" s="85"/>
      <c r="F33" s="112"/>
      <c r="G33" s="114" t="s">
        <v>157</v>
      </c>
      <c r="H33" s="42">
        <f>SUM(H30:H32)</f>
        <v>0</v>
      </c>
    </row>
    <row r="34" spans="1:9" ht="25.5" customHeight="1" thickBot="1" x14ac:dyDescent="0.25">
      <c r="A34" s="54"/>
      <c r="B34" s="55"/>
      <c r="C34" s="55"/>
      <c r="D34" s="55"/>
      <c r="E34" s="55"/>
      <c r="F34" s="55"/>
      <c r="G34" s="133" t="s">
        <v>27</v>
      </c>
      <c r="H34" s="33">
        <f>SUM(H33,H28,H21,)</f>
        <v>0</v>
      </c>
      <c r="I34"/>
    </row>
    <row r="35" spans="1:9" ht="25.5" customHeight="1" x14ac:dyDescent="0.2">
      <c r="A35" s="22"/>
      <c r="B35" s="5"/>
      <c r="C35" s="5"/>
      <c r="D35" s="5"/>
      <c r="E35" s="5"/>
      <c r="F35" s="5"/>
      <c r="G35" s="5"/>
      <c r="H35" s="34"/>
      <c r="I35"/>
    </row>
    <row r="36" spans="1:9" x14ac:dyDescent="0.2">
      <c r="A36" s="25"/>
      <c r="B36" s="278" t="s">
        <v>30</v>
      </c>
      <c r="C36" s="278"/>
      <c r="D36" s="2"/>
      <c r="E36" s="279" t="s">
        <v>31</v>
      </c>
      <c r="F36" s="279"/>
      <c r="G36" s="59"/>
      <c r="H36" s="26"/>
      <c r="I36"/>
    </row>
    <row r="37" spans="1:9" x14ac:dyDescent="0.2">
      <c r="A37" s="27"/>
      <c r="B37" s="28"/>
      <c r="C37" s="28"/>
      <c r="D37" s="28"/>
      <c r="E37" s="28"/>
      <c r="F37" s="28"/>
      <c r="G37" s="28"/>
      <c r="H37" s="29"/>
      <c r="I37"/>
    </row>
    <row r="38" spans="1:9" x14ac:dyDescent="0.2">
      <c r="A38" s="27"/>
      <c r="B38" s="28"/>
      <c r="C38" s="28"/>
      <c r="D38" s="28"/>
      <c r="E38" s="28"/>
      <c r="F38" s="28"/>
      <c r="G38" s="28"/>
      <c r="H38" s="29"/>
      <c r="I38"/>
    </row>
    <row r="39" spans="1:9" ht="11.25" customHeight="1" x14ac:dyDescent="0.2">
      <c r="A39" s="23"/>
      <c r="B39" s="280"/>
      <c r="C39" s="280"/>
      <c r="D39" s="1"/>
      <c r="E39" s="281"/>
      <c r="F39" s="281"/>
      <c r="G39" s="57"/>
      <c r="H39" s="24"/>
      <c r="I39"/>
    </row>
    <row r="40" spans="1:9" ht="13.5" thickBot="1" x14ac:dyDescent="0.25">
      <c r="A40" s="30"/>
      <c r="B40" s="252" t="s">
        <v>90</v>
      </c>
      <c r="C40" s="252"/>
      <c r="D40" s="31"/>
      <c r="E40" s="253"/>
      <c r="F40" s="253"/>
      <c r="G40" s="58"/>
      <c r="H40" s="32"/>
      <c r="I40"/>
    </row>
  </sheetData>
  <mergeCells count="20">
    <mergeCell ref="B36:C36"/>
    <mergeCell ref="E36:F36"/>
    <mergeCell ref="B39:C39"/>
    <mergeCell ref="E39:F39"/>
    <mergeCell ref="B40:C40"/>
    <mergeCell ref="E40:F40"/>
    <mergeCell ref="A5:E5"/>
    <mergeCell ref="F5:H5"/>
    <mergeCell ref="A6:D6"/>
    <mergeCell ref="E6:H6"/>
    <mergeCell ref="A7:D7"/>
    <mergeCell ref="E7:E8"/>
    <mergeCell ref="F7:F8"/>
    <mergeCell ref="A8:D8"/>
    <mergeCell ref="A1:B1"/>
    <mergeCell ref="C1:H1"/>
    <mergeCell ref="A2:H2"/>
    <mergeCell ref="A3:H3"/>
    <mergeCell ref="A4:E4"/>
    <mergeCell ref="F4:H4"/>
  </mergeCells>
  <printOptions horizontalCentered="1" verticalCentered="1"/>
  <pageMargins left="0.19685039370078741" right="0.19685039370078741" top="0.59055118110236227" bottom="0.39370078740157483" header="0" footer="0"/>
  <pageSetup paperSize="9" scale="92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4337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85725</xdr:rowOff>
              </from>
              <to>
                <xdr:col>2</xdr:col>
                <xdr:colOff>0</xdr:colOff>
                <xdr:row>0</xdr:row>
                <xdr:rowOff>704850</xdr:rowOff>
              </to>
            </anchor>
          </objectPr>
        </oleObject>
      </mc:Choice>
      <mc:Fallback>
        <oleObject progId="Word.Picture.8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PLANILHA RESUMO</vt:lpstr>
      <vt:lpstr>PLANILHA REFORMA GERAL</vt:lpstr>
      <vt:lpstr>PLANILHA RAMPA</vt:lpstr>
      <vt:lpstr>PLANILHA PLATAFORMA</vt:lpstr>
      <vt:lpstr>PLANILHA COZINHA</vt:lpstr>
      <vt:lpstr>PLANILHA SANITARIO</vt:lpstr>
      <vt:lpstr>PLANILHA HALL DE ENTRADA</vt:lpstr>
      <vt:lpstr>'PLANILHA COZINHA'!Area_de_impressao</vt:lpstr>
      <vt:lpstr>'PLANILHA HALL DE ENTRADA'!Area_de_impressao</vt:lpstr>
      <vt:lpstr>'PLANILHA PLATAFORMA'!Area_de_impressao</vt:lpstr>
      <vt:lpstr>'PLANILHA RAMPA'!Area_de_impressao</vt:lpstr>
      <vt:lpstr>'PLANILHA REFORMA GERAL'!Area_de_impressao</vt:lpstr>
      <vt:lpstr>'PLANILHA RESUMO'!Area_de_impressao</vt:lpstr>
      <vt:lpstr>'PLANILHA SANITARIO'!Area_de_impressao</vt:lpstr>
    </vt:vector>
  </TitlesOfParts>
  <Company>Setop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cliente</cp:lastModifiedBy>
  <cp:lastPrinted>2017-11-30T12:01:18Z</cp:lastPrinted>
  <dcterms:created xsi:type="dcterms:W3CDTF">2006-09-22T13:55:22Z</dcterms:created>
  <dcterms:modified xsi:type="dcterms:W3CDTF">2018-05-11T13:17:08Z</dcterms:modified>
</cp:coreProperties>
</file>