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desktop-kp8ja8r\Projetos\Ipuiuna - MG\Escola Fase 2 - Obra\Medições\3ª Medição - 20-04-26\"/>
    </mc:Choice>
  </mc:AlternateContent>
  <xr:revisionPtr revIDLastSave="0" documentId="13_ncr:1_{03347660-A69D-492C-B5D2-2C9373F3DCD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lanilha Orçamentária" sheetId="1" r:id="rId1"/>
    <sheet name="Detalhamento do BDI" sheetId="4" r:id="rId2"/>
  </sheets>
  <externalReferences>
    <externalReference r:id="rId3"/>
  </externalReferences>
  <definedNames>
    <definedName name="_xlnm._FilterDatabase" localSheetId="0" hidden="1">'Planilha Orçamentária'!$A$18:$R$135</definedName>
    <definedName name="_xlnm.Print_Area" localSheetId="0">'Planilha Orçamentária'!$B$1:$T$136</definedName>
    <definedName name="TIPOORCAMENTO" hidden="1">IF(VALUE([1]MENU!$O$3)=2,"Licitado","Proposto")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0" i="1" l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9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9" i="1"/>
  <c r="Q20" i="1"/>
  <c r="Q21" i="1"/>
  <c r="Q22" i="1"/>
  <c r="Q23" i="1"/>
  <c r="Q24" i="1"/>
  <c r="Q25" i="1"/>
  <c r="Q26" i="1"/>
  <c r="Q27" i="1"/>
  <c r="M26" i="1"/>
  <c r="M27" i="1"/>
  <c r="H5" i="1"/>
  <c r="F3" i="4" l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9" i="1"/>
  <c r="O20" i="1"/>
  <c r="O21" i="1"/>
  <c r="O22" i="1"/>
  <c r="O23" i="1"/>
  <c r="O24" i="1"/>
  <c r="O25" i="1"/>
  <c r="P19" i="1" l="1"/>
  <c r="S89" i="1"/>
  <c r="P89" i="1"/>
  <c r="J89" i="1"/>
  <c r="K89" i="1" s="1"/>
  <c r="L89" i="1" s="1"/>
  <c r="T89" i="1" s="1"/>
  <c r="S88" i="1"/>
  <c r="P88" i="1"/>
  <c r="J88" i="1"/>
  <c r="K88" i="1" s="1"/>
  <c r="L88" i="1" s="1"/>
  <c r="T88" i="1" s="1"/>
  <c r="S87" i="1"/>
  <c r="P87" i="1"/>
  <c r="J87" i="1"/>
  <c r="K87" i="1" s="1"/>
  <c r="L87" i="1" s="1"/>
  <c r="T87" i="1" s="1"/>
  <c r="S86" i="1"/>
  <c r="P86" i="1"/>
  <c r="J86" i="1"/>
  <c r="K86" i="1" s="1"/>
  <c r="L86" i="1" s="1"/>
  <c r="T86" i="1" s="1"/>
  <c r="S85" i="1"/>
  <c r="P85" i="1"/>
  <c r="J85" i="1"/>
  <c r="K85" i="1" s="1"/>
  <c r="L85" i="1" s="1"/>
  <c r="T85" i="1" s="1"/>
  <c r="S84" i="1"/>
  <c r="P84" i="1"/>
  <c r="J84" i="1"/>
  <c r="K84" i="1" s="1"/>
  <c r="L84" i="1" s="1"/>
  <c r="T84" i="1" s="1"/>
  <c r="S83" i="1"/>
  <c r="P83" i="1"/>
  <c r="J83" i="1"/>
  <c r="K83" i="1" s="1"/>
  <c r="L83" i="1" s="1"/>
  <c r="T83" i="1" s="1"/>
  <c r="S82" i="1"/>
  <c r="P82" i="1"/>
  <c r="J82" i="1"/>
  <c r="K82" i="1" s="1"/>
  <c r="L82" i="1" s="1"/>
  <c r="T82" i="1" s="1"/>
  <c r="S81" i="1"/>
  <c r="P81" i="1"/>
  <c r="J81" i="1"/>
  <c r="K81" i="1" s="1"/>
  <c r="L81" i="1" s="1"/>
  <c r="T81" i="1" s="1"/>
  <c r="S80" i="1"/>
  <c r="P80" i="1"/>
  <c r="J80" i="1"/>
  <c r="K80" i="1" s="1"/>
  <c r="L80" i="1" s="1"/>
  <c r="T80" i="1" s="1"/>
  <c r="S79" i="1"/>
  <c r="P79" i="1"/>
  <c r="J79" i="1"/>
  <c r="K79" i="1" s="1"/>
  <c r="L79" i="1" s="1"/>
  <c r="T79" i="1" s="1"/>
  <c r="S78" i="1"/>
  <c r="P78" i="1"/>
  <c r="J78" i="1"/>
  <c r="K78" i="1" s="1"/>
  <c r="L78" i="1" s="1"/>
  <c r="T78" i="1" s="1"/>
  <c r="S77" i="1"/>
  <c r="P77" i="1"/>
  <c r="J77" i="1"/>
  <c r="K77" i="1" s="1"/>
  <c r="L77" i="1" s="1"/>
  <c r="T77" i="1" s="1"/>
  <c r="S76" i="1"/>
  <c r="P76" i="1"/>
  <c r="J76" i="1"/>
  <c r="K76" i="1" s="1"/>
  <c r="L76" i="1" s="1"/>
  <c r="T76" i="1" s="1"/>
  <c r="S75" i="1"/>
  <c r="P75" i="1"/>
  <c r="J75" i="1"/>
  <c r="K75" i="1" s="1"/>
  <c r="L75" i="1" s="1"/>
  <c r="T75" i="1" s="1"/>
  <c r="S74" i="1"/>
  <c r="P74" i="1"/>
  <c r="J74" i="1"/>
  <c r="K74" i="1" s="1"/>
  <c r="L74" i="1" s="1"/>
  <c r="T74" i="1" s="1"/>
  <c r="S73" i="1"/>
  <c r="P73" i="1"/>
  <c r="J73" i="1"/>
  <c r="K73" i="1" s="1"/>
  <c r="L73" i="1" s="1"/>
  <c r="T73" i="1" s="1"/>
  <c r="S72" i="1"/>
  <c r="P72" i="1"/>
  <c r="J72" i="1"/>
  <c r="K72" i="1" s="1"/>
  <c r="L72" i="1" s="1"/>
  <c r="T72" i="1" s="1"/>
  <c r="S71" i="1"/>
  <c r="P71" i="1"/>
  <c r="J71" i="1"/>
  <c r="K71" i="1" s="1"/>
  <c r="L71" i="1" s="1"/>
  <c r="T71" i="1" s="1"/>
  <c r="S70" i="1"/>
  <c r="P70" i="1"/>
  <c r="J70" i="1"/>
  <c r="K70" i="1" s="1"/>
  <c r="L70" i="1" s="1"/>
  <c r="T70" i="1" s="1"/>
  <c r="S69" i="1"/>
  <c r="P69" i="1"/>
  <c r="J69" i="1"/>
  <c r="K69" i="1" s="1"/>
  <c r="L69" i="1" s="1"/>
  <c r="T69" i="1" s="1"/>
  <c r="S68" i="1"/>
  <c r="P68" i="1"/>
  <c r="J68" i="1"/>
  <c r="K68" i="1" s="1"/>
  <c r="L68" i="1" s="1"/>
  <c r="T68" i="1" s="1"/>
  <c r="S67" i="1"/>
  <c r="P67" i="1"/>
  <c r="J67" i="1"/>
  <c r="K67" i="1" s="1"/>
  <c r="L67" i="1" s="1"/>
  <c r="T67" i="1" s="1"/>
  <c r="S66" i="1"/>
  <c r="P66" i="1"/>
  <c r="J66" i="1"/>
  <c r="K66" i="1" s="1"/>
  <c r="L66" i="1" s="1"/>
  <c r="T66" i="1" s="1"/>
  <c r="S65" i="1"/>
  <c r="P65" i="1"/>
  <c r="J65" i="1"/>
  <c r="K65" i="1" s="1"/>
  <c r="L65" i="1" s="1"/>
  <c r="T65" i="1" s="1"/>
  <c r="S64" i="1"/>
  <c r="P64" i="1"/>
  <c r="J64" i="1"/>
  <c r="K64" i="1" s="1"/>
  <c r="L64" i="1" s="1"/>
  <c r="T64" i="1" s="1"/>
  <c r="S63" i="1"/>
  <c r="P63" i="1"/>
  <c r="J63" i="1"/>
  <c r="K63" i="1" s="1"/>
  <c r="L63" i="1" s="1"/>
  <c r="T63" i="1" s="1"/>
  <c r="S62" i="1"/>
  <c r="P62" i="1"/>
  <c r="J62" i="1"/>
  <c r="K62" i="1" s="1"/>
  <c r="L62" i="1" s="1"/>
  <c r="T62" i="1" s="1"/>
  <c r="S61" i="1"/>
  <c r="P61" i="1"/>
  <c r="J61" i="1"/>
  <c r="K61" i="1" s="1"/>
  <c r="L61" i="1" s="1"/>
  <c r="T61" i="1" s="1"/>
  <c r="S60" i="1"/>
  <c r="P60" i="1"/>
  <c r="J60" i="1"/>
  <c r="K60" i="1" s="1"/>
  <c r="L60" i="1" s="1"/>
  <c r="T60" i="1" s="1"/>
  <c r="S59" i="1"/>
  <c r="P59" i="1"/>
  <c r="J59" i="1"/>
  <c r="K59" i="1" s="1"/>
  <c r="L59" i="1" s="1"/>
  <c r="T59" i="1" s="1"/>
  <c r="S58" i="1"/>
  <c r="P58" i="1"/>
  <c r="J58" i="1"/>
  <c r="K58" i="1" s="1"/>
  <c r="L58" i="1" s="1"/>
  <c r="T58" i="1" s="1"/>
  <c r="S57" i="1"/>
  <c r="P57" i="1"/>
  <c r="J57" i="1"/>
  <c r="K57" i="1" s="1"/>
  <c r="L57" i="1" s="1"/>
  <c r="T57" i="1" s="1"/>
  <c r="S56" i="1"/>
  <c r="P56" i="1"/>
  <c r="J56" i="1"/>
  <c r="K56" i="1" s="1"/>
  <c r="L56" i="1" s="1"/>
  <c r="T56" i="1" s="1"/>
  <c r="S55" i="1"/>
  <c r="P55" i="1"/>
  <c r="J55" i="1"/>
  <c r="K55" i="1" s="1"/>
  <c r="L55" i="1" s="1"/>
  <c r="T55" i="1" s="1"/>
  <c r="S54" i="1"/>
  <c r="P54" i="1"/>
  <c r="J54" i="1"/>
  <c r="K54" i="1" s="1"/>
  <c r="L54" i="1" s="1"/>
  <c r="T54" i="1" s="1"/>
  <c r="S127" i="1"/>
  <c r="P127" i="1"/>
  <c r="J127" i="1"/>
  <c r="K127" i="1" s="1"/>
  <c r="L127" i="1" s="1"/>
  <c r="T127" i="1" s="1"/>
  <c r="S126" i="1"/>
  <c r="P126" i="1"/>
  <c r="J126" i="1"/>
  <c r="K126" i="1" s="1"/>
  <c r="L126" i="1" s="1"/>
  <c r="T126" i="1" s="1"/>
  <c r="S125" i="1"/>
  <c r="P125" i="1"/>
  <c r="J125" i="1"/>
  <c r="K125" i="1" s="1"/>
  <c r="L125" i="1" s="1"/>
  <c r="T125" i="1" s="1"/>
  <c r="S124" i="1"/>
  <c r="P124" i="1"/>
  <c r="J124" i="1"/>
  <c r="K124" i="1" s="1"/>
  <c r="L124" i="1" s="1"/>
  <c r="T124" i="1" s="1"/>
  <c r="S123" i="1"/>
  <c r="P123" i="1"/>
  <c r="J123" i="1"/>
  <c r="K123" i="1" s="1"/>
  <c r="L123" i="1" s="1"/>
  <c r="T123" i="1" s="1"/>
  <c r="S122" i="1"/>
  <c r="P122" i="1"/>
  <c r="J122" i="1"/>
  <c r="K122" i="1" s="1"/>
  <c r="L122" i="1" s="1"/>
  <c r="T122" i="1" s="1"/>
  <c r="S121" i="1"/>
  <c r="P121" i="1"/>
  <c r="J121" i="1"/>
  <c r="K121" i="1" s="1"/>
  <c r="L121" i="1" s="1"/>
  <c r="T121" i="1" s="1"/>
  <c r="S120" i="1"/>
  <c r="P120" i="1"/>
  <c r="J120" i="1"/>
  <c r="K120" i="1" s="1"/>
  <c r="L120" i="1" s="1"/>
  <c r="T120" i="1" s="1"/>
  <c r="S119" i="1"/>
  <c r="P119" i="1"/>
  <c r="J119" i="1"/>
  <c r="K119" i="1" s="1"/>
  <c r="L119" i="1" s="1"/>
  <c r="T119" i="1" s="1"/>
  <c r="S118" i="1"/>
  <c r="P118" i="1"/>
  <c r="J118" i="1"/>
  <c r="K118" i="1" s="1"/>
  <c r="L118" i="1" s="1"/>
  <c r="T118" i="1" s="1"/>
  <c r="S117" i="1"/>
  <c r="P117" i="1"/>
  <c r="J117" i="1"/>
  <c r="K117" i="1" s="1"/>
  <c r="L117" i="1" s="1"/>
  <c r="T117" i="1" s="1"/>
  <c r="S116" i="1"/>
  <c r="P116" i="1"/>
  <c r="J116" i="1"/>
  <c r="K116" i="1" s="1"/>
  <c r="L116" i="1" s="1"/>
  <c r="T116" i="1" s="1"/>
  <c r="S115" i="1"/>
  <c r="P115" i="1"/>
  <c r="J115" i="1"/>
  <c r="K115" i="1" s="1"/>
  <c r="L115" i="1" s="1"/>
  <c r="T115" i="1" s="1"/>
  <c r="S114" i="1"/>
  <c r="P114" i="1"/>
  <c r="J114" i="1"/>
  <c r="K114" i="1" s="1"/>
  <c r="L114" i="1" s="1"/>
  <c r="T114" i="1" s="1"/>
  <c r="S113" i="1"/>
  <c r="P113" i="1"/>
  <c r="J113" i="1"/>
  <c r="K113" i="1" s="1"/>
  <c r="L113" i="1" s="1"/>
  <c r="T113" i="1" s="1"/>
  <c r="S112" i="1"/>
  <c r="P112" i="1"/>
  <c r="J112" i="1"/>
  <c r="K112" i="1" s="1"/>
  <c r="L112" i="1" s="1"/>
  <c r="T112" i="1" s="1"/>
  <c r="S111" i="1"/>
  <c r="P111" i="1"/>
  <c r="J111" i="1"/>
  <c r="K111" i="1" s="1"/>
  <c r="L111" i="1" s="1"/>
  <c r="T111" i="1" s="1"/>
  <c r="S110" i="1"/>
  <c r="P110" i="1"/>
  <c r="J110" i="1"/>
  <c r="K110" i="1" s="1"/>
  <c r="L110" i="1" s="1"/>
  <c r="T110" i="1" s="1"/>
  <c r="S109" i="1"/>
  <c r="P109" i="1"/>
  <c r="J109" i="1"/>
  <c r="K109" i="1" s="1"/>
  <c r="L109" i="1" s="1"/>
  <c r="T109" i="1" s="1"/>
  <c r="S108" i="1"/>
  <c r="P108" i="1"/>
  <c r="J108" i="1"/>
  <c r="K108" i="1" s="1"/>
  <c r="L108" i="1" s="1"/>
  <c r="T108" i="1" s="1"/>
  <c r="S107" i="1"/>
  <c r="P107" i="1"/>
  <c r="J107" i="1"/>
  <c r="K107" i="1" s="1"/>
  <c r="L107" i="1" s="1"/>
  <c r="T107" i="1" s="1"/>
  <c r="S106" i="1"/>
  <c r="P106" i="1"/>
  <c r="J106" i="1"/>
  <c r="K106" i="1" s="1"/>
  <c r="L106" i="1" s="1"/>
  <c r="T106" i="1" s="1"/>
  <c r="S105" i="1"/>
  <c r="P105" i="1"/>
  <c r="J105" i="1"/>
  <c r="K105" i="1" s="1"/>
  <c r="L105" i="1" s="1"/>
  <c r="T105" i="1" s="1"/>
  <c r="S104" i="1"/>
  <c r="P104" i="1"/>
  <c r="J104" i="1"/>
  <c r="K104" i="1" s="1"/>
  <c r="L104" i="1" s="1"/>
  <c r="T104" i="1" s="1"/>
  <c r="S103" i="1"/>
  <c r="P103" i="1"/>
  <c r="J103" i="1"/>
  <c r="K103" i="1" s="1"/>
  <c r="L103" i="1" s="1"/>
  <c r="T103" i="1" s="1"/>
  <c r="S102" i="1"/>
  <c r="P102" i="1"/>
  <c r="J102" i="1"/>
  <c r="K102" i="1" s="1"/>
  <c r="L102" i="1" s="1"/>
  <c r="T102" i="1" s="1"/>
  <c r="S101" i="1"/>
  <c r="P101" i="1"/>
  <c r="J101" i="1"/>
  <c r="K101" i="1" s="1"/>
  <c r="L101" i="1" s="1"/>
  <c r="T101" i="1" s="1"/>
  <c r="S100" i="1"/>
  <c r="P100" i="1"/>
  <c r="J100" i="1"/>
  <c r="K100" i="1" s="1"/>
  <c r="L100" i="1" s="1"/>
  <c r="T100" i="1" s="1"/>
  <c r="S99" i="1"/>
  <c r="P99" i="1"/>
  <c r="J99" i="1"/>
  <c r="K99" i="1" s="1"/>
  <c r="L99" i="1" s="1"/>
  <c r="T99" i="1" s="1"/>
  <c r="S98" i="1"/>
  <c r="P98" i="1"/>
  <c r="J98" i="1"/>
  <c r="K98" i="1" s="1"/>
  <c r="L98" i="1" s="1"/>
  <c r="T98" i="1" s="1"/>
  <c r="S97" i="1"/>
  <c r="P97" i="1"/>
  <c r="J97" i="1"/>
  <c r="K97" i="1" s="1"/>
  <c r="L97" i="1" s="1"/>
  <c r="T97" i="1" s="1"/>
  <c r="S96" i="1"/>
  <c r="P96" i="1"/>
  <c r="J96" i="1"/>
  <c r="K96" i="1" s="1"/>
  <c r="L96" i="1" s="1"/>
  <c r="T96" i="1" s="1"/>
  <c r="S95" i="1"/>
  <c r="P95" i="1"/>
  <c r="J95" i="1"/>
  <c r="K95" i="1" s="1"/>
  <c r="L95" i="1" s="1"/>
  <c r="T95" i="1" s="1"/>
  <c r="S94" i="1"/>
  <c r="P94" i="1"/>
  <c r="J94" i="1"/>
  <c r="K94" i="1" s="1"/>
  <c r="L94" i="1" s="1"/>
  <c r="T94" i="1" s="1"/>
  <c r="S93" i="1"/>
  <c r="P93" i="1"/>
  <c r="J93" i="1"/>
  <c r="K93" i="1" s="1"/>
  <c r="L93" i="1" s="1"/>
  <c r="T93" i="1" s="1"/>
  <c r="S92" i="1"/>
  <c r="P92" i="1"/>
  <c r="J92" i="1"/>
  <c r="K92" i="1" s="1"/>
  <c r="L92" i="1" s="1"/>
  <c r="T92" i="1" s="1"/>
  <c r="S91" i="1"/>
  <c r="P91" i="1"/>
  <c r="J91" i="1"/>
  <c r="K91" i="1" s="1"/>
  <c r="L91" i="1" s="1"/>
  <c r="T91" i="1" s="1"/>
  <c r="S90" i="1"/>
  <c r="P90" i="1"/>
  <c r="J90" i="1"/>
  <c r="K90" i="1" s="1"/>
  <c r="L90" i="1" s="1"/>
  <c r="T90" i="1" s="1"/>
  <c r="P135" i="1" l="1"/>
  <c r="P134" i="1"/>
  <c r="P133" i="1"/>
  <c r="P132" i="1"/>
  <c r="P131" i="1"/>
  <c r="P130" i="1"/>
  <c r="P129" i="1"/>
  <c r="P128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J135" i="1" l="1"/>
  <c r="J134" i="1"/>
  <c r="J133" i="1"/>
  <c r="J132" i="1"/>
  <c r="J131" i="1"/>
  <c r="J130" i="1"/>
  <c r="J129" i="1"/>
  <c r="J128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Q17" i="1" l="1"/>
  <c r="R17" i="1"/>
  <c r="S131" i="1" l="1"/>
  <c r="S48" i="1"/>
  <c r="S36" i="1"/>
  <c r="S29" i="1"/>
  <c r="S28" i="1"/>
  <c r="S22" i="1"/>
  <c r="S32" i="1"/>
  <c r="S34" i="1"/>
  <c r="S37" i="1"/>
  <c r="S40" i="1"/>
  <c r="S41" i="1"/>
  <c r="S42" i="1"/>
  <c r="S43" i="1"/>
  <c r="S44" i="1"/>
  <c r="S45" i="1"/>
  <c r="S46" i="1"/>
  <c r="S47" i="1"/>
  <c r="S49" i="1"/>
  <c r="S52" i="1"/>
  <c r="S53" i="1"/>
  <c r="S128" i="1"/>
  <c r="S129" i="1"/>
  <c r="S130" i="1"/>
  <c r="S132" i="1"/>
  <c r="S135" i="1"/>
  <c r="S134" i="1" l="1"/>
  <c r="S51" i="1"/>
  <c r="S39" i="1"/>
  <c r="S31" i="1"/>
  <c r="S133" i="1"/>
  <c r="S50" i="1"/>
  <c r="S38" i="1"/>
  <c r="S30" i="1"/>
  <c r="K135" i="1"/>
  <c r="K134" i="1"/>
  <c r="K133" i="1"/>
  <c r="K132" i="1"/>
  <c r="K131" i="1"/>
  <c r="K130" i="1"/>
  <c r="K129" i="1"/>
  <c r="K128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L30" i="1" l="1"/>
  <c r="T30" i="1" s="1"/>
  <c r="L38" i="1"/>
  <c r="T38" i="1" s="1"/>
  <c r="L42" i="1"/>
  <c r="T42" i="1" s="1"/>
  <c r="L128" i="1"/>
  <c r="T128" i="1" s="1"/>
  <c r="L133" i="1"/>
  <c r="T133" i="1" s="1"/>
  <c r="L24" i="1"/>
  <c r="L31" i="1"/>
  <c r="T31" i="1" s="1"/>
  <c r="L39" i="1"/>
  <c r="T39" i="1" s="1"/>
  <c r="L47" i="1"/>
  <c r="T47" i="1" s="1"/>
  <c r="L129" i="1"/>
  <c r="T129" i="1" s="1"/>
  <c r="L134" i="1"/>
  <c r="T134" i="1" s="1"/>
  <c r="L26" i="1"/>
  <c r="L46" i="1"/>
  <c r="T46" i="1" s="1"/>
  <c r="L130" i="1"/>
  <c r="T130" i="1" s="1"/>
  <c r="L20" i="1"/>
  <c r="L27" i="1"/>
  <c r="L33" i="1"/>
  <c r="L43" i="1"/>
  <c r="T43" i="1" s="1"/>
  <c r="L51" i="1"/>
  <c r="T51" i="1" s="1"/>
  <c r="L21" i="1"/>
  <c r="L25" i="1"/>
  <c r="L28" i="1"/>
  <c r="T28" i="1" s="1"/>
  <c r="L32" i="1"/>
  <c r="T32" i="1" s="1"/>
  <c r="L34" i="1"/>
  <c r="T34" i="1" s="1"/>
  <c r="L36" i="1"/>
  <c r="T36" i="1" s="1"/>
  <c r="L40" i="1"/>
  <c r="T40" i="1" s="1"/>
  <c r="L44" i="1"/>
  <c r="T44" i="1" s="1"/>
  <c r="L48" i="1"/>
  <c r="T48" i="1" s="1"/>
  <c r="L52" i="1"/>
  <c r="T52" i="1" s="1"/>
  <c r="L131" i="1"/>
  <c r="T131" i="1" s="1"/>
  <c r="L135" i="1"/>
  <c r="T135" i="1" s="1"/>
  <c r="L23" i="1"/>
  <c r="L50" i="1"/>
  <c r="T50" i="1" s="1"/>
  <c r="L19" i="1"/>
  <c r="L22" i="1"/>
  <c r="T22" i="1" s="1"/>
  <c r="L29" i="1"/>
  <c r="T29" i="1" s="1"/>
  <c r="L35" i="1"/>
  <c r="L37" i="1"/>
  <c r="T37" i="1" s="1"/>
  <c r="L41" i="1"/>
  <c r="T41" i="1" s="1"/>
  <c r="L45" i="1"/>
  <c r="T45" i="1" s="1"/>
  <c r="L49" i="1"/>
  <c r="T49" i="1" s="1"/>
  <c r="L53" i="1"/>
  <c r="T53" i="1" s="1"/>
  <c r="L132" i="1"/>
  <c r="T132" i="1" s="1"/>
  <c r="X3" i="4"/>
  <c r="W3" i="4"/>
  <c r="V3" i="4"/>
  <c r="X10" i="4"/>
  <c r="X6" i="4"/>
  <c r="X9" i="4"/>
  <c r="X8" i="4"/>
  <c r="X7" i="4"/>
  <c r="W10" i="4"/>
  <c r="W6" i="4"/>
  <c r="W9" i="4"/>
  <c r="W8" i="4"/>
  <c r="W7" i="4"/>
  <c r="V10" i="4"/>
  <c r="V6" i="4"/>
  <c r="V9" i="4"/>
  <c r="V8" i="4"/>
  <c r="V7" i="4"/>
  <c r="T21" i="1" l="1"/>
  <c r="S21" i="1"/>
  <c r="T26" i="1"/>
  <c r="S26" i="1"/>
  <c r="T20" i="1"/>
  <c r="S20" i="1"/>
  <c r="T23" i="1"/>
  <c r="S23" i="1"/>
  <c r="T27" i="1"/>
  <c r="S27" i="1"/>
  <c r="T24" i="1"/>
  <c r="S24" i="1"/>
  <c r="T35" i="1"/>
  <c r="S35" i="1"/>
  <c r="T25" i="1"/>
  <c r="S25" i="1"/>
  <c r="T33" i="1"/>
  <c r="S33" i="1"/>
  <c r="T19" i="1"/>
  <c r="S19" i="1"/>
  <c r="L17" i="1"/>
  <c r="S17" i="1" s="1"/>
  <c r="S9" i="4"/>
  <c r="S10" i="4"/>
  <c r="S6" i="4"/>
  <c r="S8" i="4"/>
  <c r="S7" i="4"/>
  <c r="T17" i="1" l="1"/>
  <c r="S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 MARUCH DE CARVALHO</author>
    <author>THIAGO GONÇALVES BARROSO</author>
  </authors>
  <commentList>
    <comment ref="I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 xml:space="preserve">Preencher caso exista BDI diferenciado. 
Por exemplo, BDI diferenciado para equipamentos.
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C6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SIM ou NÃO</t>
        </r>
      </text>
    </comment>
    <comment ref="C7" authorId="1" shapeId="0" xr:uid="{00000000-0006-0000-0000-000003000000}">
      <text>
        <r>
          <rPr>
            <sz val="9"/>
            <color indexed="81"/>
            <rFont val="Segoe UI"/>
            <family val="2"/>
          </rPr>
          <t xml:space="preserve">CENTRAL
JEQUITINHONHA
LESTE
NORTE
SUL
TRIANGULO
</t>
        </r>
      </text>
    </comment>
  </commentList>
</comments>
</file>

<file path=xl/sharedStrings.xml><?xml version="1.0" encoding="utf-8"?>
<sst xmlns="http://schemas.openxmlformats.org/spreadsheetml/2006/main" count="633" uniqueCount="356">
  <si>
    <t>LEGENDA</t>
  </si>
  <si>
    <t>PREENCHIMENTO AUTOMÁTICO</t>
  </si>
  <si>
    <t>LICITAÇÃO Nº</t>
  </si>
  <si>
    <t>EDITAL Nº</t>
  </si>
  <si>
    <t>COMPOSIÇÃO DO BDI</t>
  </si>
  <si>
    <t>DATA DA PROPOSTA</t>
  </si>
  <si>
    <t>GARANTIA (G) e SEGURO (S)</t>
  </si>
  <si>
    <t>OBJETO</t>
  </si>
  <si>
    <t>RISCO ( R )</t>
  </si>
  <si>
    <t>MODALIDADE</t>
  </si>
  <si>
    <t>REGIME DE EXECUÇÃO</t>
  </si>
  <si>
    <t>CIDADE</t>
  </si>
  <si>
    <t>UF</t>
  </si>
  <si>
    <t>DESPESAS FINANCEIRAS (DF)</t>
  </si>
  <si>
    <t>DESONERAÇÃO</t>
  </si>
  <si>
    <t>BDI 1</t>
  </si>
  <si>
    <t>BDI 2</t>
  </si>
  <si>
    <t>ADMINISTRAÇÃO CENTRAL (AC)</t>
  </si>
  <si>
    <t>LUCRO (L)</t>
  </si>
  <si>
    <t>TRIBUTOS (T)</t>
  </si>
  <si>
    <t>ITEM</t>
  </si>
  <si>
    <t>CÓDIGO</t>
  </si>
  <si>
    <t>REFERÊNCIA</t>
  </si>
  <si>
    <t>DESCRIÇÃO DOS SERVIÇOS</t>
  </si>
  <si>
    <t>UNIDADE</t>
  </si>
  <si>
    <t>QUANTIDADE</t>
  </si>
  <si>
    <t>BDI</t>
  </si>
  <si>
    <t>FÓRMULA ADOTADA:</t>
  </si>
  <si>
    <t>TOTAL GERAL</t>
  </si>
  <si>
    <t>ÓRGÃO</t>
  </si>
  <si>
    <t>Espaço detalhamento da fórmula de cálculo utilizada para o BDI. A referência pode ser, por exemplo, aquela citada no Acórdão 2622/2013 do TCU - Plenário. Se tal fórmula for utilizada, nesse espaço deverá ser escrito "BDI = (((1 + AC + G + S + R) x (1 + DF) x (1 + L))/(1 - T))   - 1"</t>
  </si>
  <si>
    <t>BDI PROPOSTO:</t>
  </si>
  <si>
    <t>PREÇO TOTAL</t>
  </si>
  <si>
    <t>CUSTO UNITÁRIO (SEM BDI)</t>
  </si>
  <si>
    <t>VALOR UNITÁRIO (R$)</t>
  </si>
  <si>
    <t>ENCARGOS SOCIAIS - HORISTAS (%)</t>
  </si>
  <si>
    <t>ENCARGOS SOCIAIS - MENSALISTAS (%)</t>
  </si>
  <si>
    <t>PREENCHIMENTO OBRIGATÓRIO</t>
  </si>
  <si>
    <t>PREENCHIIMENTO FACULTATIVO</t>
  </si>
  <si>
    <t>PREÇO UNITÁRIO (COM BDI)</t>
  </si>
  <si>
    <t>SINAPI</t>
  </si>
  <si>
    <t>SETOP</t>
  </si>
  <si>
    <t>CPF/CNPJ</t>
  </si>
  <si>
    <t>LOCALIDADE (SETOP)</t>
  </si>
  <si>
    <t>SICRO</t>
  </si>
  <si>
    <t>SUDECAP</t>
  </si>
  <si>
    <t>DATA-BASE (MÊS/ANO)</t>
  </si>
  <si>
    <t>TIPOS DE OBRA</t>
  </si>
  <si>
    <t>1º QUARTIL</t>
  </si>
  <si>
    <t>MÉDIO</t>
  </si>
  <si>
    <t>3º QUARTIL</t>
  </si>
  <si>
    <t>CONSTRUÇÃO DE EDIFÍCIOS</t>
  </si>
  <si>
    <t>CONSTRUÇÃO DE RODOVIAS E FERROVIAS</t>
  </si>
  <si>
    <t>CONSTRUÇÃO DE REDES DE ABASTECIMENTO DE ÁGUA, COLETA DE ESGOTO E CONSTRUÇÕES CORRELATAS</t>
  </si>
  <si>
    <t>CONSTRUÇÃO E MANUTENÇÃO DE ESTAÇÕES DE REDES DE DISTRIBUIÇÃO DE ENERGIA ELÉTRICA</t>
  </si>
  <si>
    <t>OBRAS PORTUÁRIAS, MARÍTIMAS E FLUVIAIS</t>
  </si>
  <si>
    <t>BDI PARA ITENS DE MERO FORNECIMENTO DE MATERIAIS E EQUIPAMENTOS</t>
  </si>
  <si>
    <t>ADMINISTRAÇÃO CENTRAL</t>
  </si>
  <si>
    <t>SEGURO + GARANTIA</t>
  </si>
  <si>
    <t>RISCO</t>
  </si>
  <si>
    <t>DESPESA FINANCEIRA</t>
  </si>
  <si>
    <t>LUCRO</t>
  </si>
  <si>
    <t>ADMINISTRAÇÃO LOCAL</t>
  </si>
  <si>
    <t>ACÓRDÃO TCU 2622/2013:</t>
  </si>
  <si>
    <t>TIPO DE OBRA</t>
  </si>
  <si>
    <t>Conferência com o Acórdão TCU 2622/2013:</t>
  </si>
  <si>
    <t>STATUS</t>
  </si>
  <si>
    <t>QUANTIDADE MEDIDA</t>
  </si>
  <si>
    <t>VALOR MEDIDO</t>
  </si>
  <si>
    <t>QUANTIDADE ACUMULADA</t>
  </si>
  <si>
    <t>VALOR ACUMULADO</t>
  </si>
  <si>
    <t>TOTAL MEDIÇÃO</t>
  </si>
  <si>
    <t>TOTAL ACUMULADO</t>
  </si>
  <si>
    <t>SALDO CONTRATUAL</t>
  </si>
  <si>
    <t>SALDO DE QUANTITATIVOS</t>
  </si>
  <si>
    <t>SALDO FINANCEIRO POR ITEM</t>
  </si>
  <si>
    <t>DATA INICIAL</t>
  </si>
  <si>
    <t>DATA FINAL</t>
  </si>
  <si>
    <t>PERCENTUAL ACUMULADO</t>
  </si>
  <si>
    <t>PERCENTUAL TOTAL</t>
  </si>
  <si>
    <t>DADOS DO CONTRATO</t>
  </si>
  <si>
    <t>DADOS DA MEDIÇÃO</t>
  </si>
  <si>
    <t>CONTRATO Nº</t>
  </si>
  <si>
    <t>MEDIÇÃO Nº</t>
  </si>
  <si>
    <t>PLANILHA PARA ACOMPANHAMENTO DE MEDIÇÕES</t>
  </si>
  <si>
    <t>TIPO DE VALOR</t>
  </si>
  <si>
    <t>CUSTO (SEM BDI)</t>
  </si>
  <si>
    <t>QUANTIDADE ACUMULADA ANTERIOR</t>
  </si>
  <si>
    <t>PREFEITURA MUNICIPAL DE IPUIUNA</t>
  </si>
  <si>
    <t>CONSTRUÇÃO DE EDIFICAÇÃO PROINFÂNCIA - TIPO 2 - OPÇÃO 220V COM BLOCOS - ETAPA 01</t>
  </si>
  <si>
    <t>1.1.0.1.</t>
  </si>
  <si>
    <t>103689</t>
  </si>
  <si>
    <t>FORNECIMENTO E INSTALAÇÃO DE PLACA DE OBRA COM CHAPA GALVANIZADA E ESTRUTURA DE MADEIRA. AF_03/2022_PS</t>
  </si>
  <si>
    <t>M2</t>
  </si>
  <si>
    <t>1.2.0.1.</t>
  </si>
  <si>
    <t>01.09.21</t>
  </si>
  <si>
    <t>CONTAINER SIMPLES</t>
  </si>
  <si>
    <t>MES</t>
  </si>
  <si>
    <t>1.2.0.2.</t>
  </si>
  <si>
    <t>01.09.23</t>
  </si>
  <si>
    <t>CONTAINER COM SANITÁRIO</t>
  </si>
  <si>
    <t>1.2.0.3.</t>
  </si>
  <si>
    <t>01.09.11</t>
  </si>
  <si>
    <t>DESMOBILIZAÇÃO DE CONTAINER</t>
  </si>
  <si>
    <t>UN</t>
  </si>
  <si>
    <t>1.2.0.4.</t>
  </si>
  <si>
    <t>01.09.01</t>
  </si>
  <si>
    <t>MOBILIZAÇÃO DE CONTAINER</t>
  </si>
  <si>
    <t>1.2.0.5.</t>
  </si>
  <si>
    <t>90778</t>
  </si>
  <si>
    <t>ENGENHEIRO CIVIL DE OBRA PLENO COM ENCARGOS COMPLEMENTARES</t>
  </si>
  <si>
    <t>H</t>
  </si>
  <si>
    <t>1.2.0.6.</t>
  </si>
  <si>
    <t>90780</t>
  </si>
  <si>
    <t>MESTRE DE OBRAS COM ENCARGOS COMPLEMENTARES</t>
  </si>
  <si>
    <t>1.3.0.1.</t>
  </si>
  <si>
    <t>SIURB EDIF</t>
  </si>
  <si>
    <t>3060001</t>
  </si>
  <si>
    <t>FORNECIMENTO E MONTAGEM DE ESTRUTURA METÁLICA VERTICAL - NÃO PATINÁVEL</t>
  </si>
  <si>
    <t>KG</t>
  </si>
  <si>
    <t>1.3.0.2.</t>
  </si>
  <si>
    <t>6002049</t>
  </si>
  <si>
    <t>TELHA TRAPEZOIDAL DUP. AÇO GALVANIZADO E=0,5MM, REVESTIMENTO B, H=40MM PINTURA MIOLO POLIURETANO E=30MM</t>
  </si>
  <si>
    <t>1.3.0.3.</t>
  </si>
  <si>
    <t>94228</t>
  </si>
  <si>
    <t>CALHA EM CHAPA DE AÇO GALVANIZADO NÚMERO 24, DESENVOLVIMENTO DE 50 CM, INCLUSO TRANSPORTE VERTICAL. AF_07/2019</t>
  </si>
  <si>
    <t>M</t>
  </si>
  <si>
    <t>1.3.0.4.</t>
  </si>
  <si>
    <t>RUFO EM CHAPA DE AÇO GALVANIZADO NÚMERO 24, CORTE DE 25 CM, INCLUSO TRANSPORTE VERTICAL. AF_07/2019</t>
  </si>
  <si>
    <t>1.3.0.5.</t>
  </si>
  <si>
    <t>1.3.0.6.</t>
  </si>
  <si>
    <t>1.3.0.7.</t>
  </si>
  <si>
    <t>101979</t>
  </si>
  <si>
    <t>CHAPIM (RUFO CAPA) EM AÇO GALVANIZADO, CORTE 33. AF_11/2020</t>
  </si>
  <si>
    <t>1.4.1.1.</t>
  </si>
  <si>
    <t>CHAPISCO APLICADO EM ALVENARIAS E ESTRUTURAS DE CONCRETO INTERNAS, COM COLHER DE PEDREIRO.  ARGAMASSA TRAÇO 1:3 COM PREPARO MANUAL. AF_10/2022</t>
  </si>
  <si>
    <t>1.4.1.2.</t>
  </si>
  <si>
    <t>104221</t>
  </si>
  <si>
    <t>EMBOÇO OU MASSA ÚNICA EM ARGAMASSA TRAÇO 1:2:8, PREPARO MECÂNICA COM BETONEIRA 400 L, APLICADA MANUALMENTE EM PANOS DE FACHADA COM PRESENÇA DE VÃOS, ESPESSURA DE 35 MM, ACESSO POR ANDAIME. AF_08/2022</t>
  </si>
  <si>
    <t>1.4.1.3.</t>
  </si>
  <si>
    <t>104237</t>
  </si>
  <si>
    <t>EMBOÇO OU MASSA ÚNICA EM ARGAMASSA TRAÇO 1:2:8, PREPARO MECÂNICA COM BETONEIRA 400 L, APLICADA MANUALMENTE EM PANOS DE FACHADA SEM PRESENÇA DE VÃOS, ESPESSURA DE 35 MM, ACESSO POR ANDAIME. AF_08/2022</t>
  </si>
  <si>
    <t>1.5.1.1.</t>
  </si>
  <si>
    <t>TUBO, PVC, SOLDÁVEL, DE 20MM, INSTALADO EM RAMAL DE DISTRIBUIÇÃO DE ÁGUA - FORNECIMENTO E INSTALAÇÃO. AF_06/2022</t>
  </si>
  <si>
    <t>1.5.1.2.</t>
  </si>
  <si>
    <t>TUBO, PVC, SOLDÁVEL, DE 25MM, INSTALADO EM PRUMADA DE ÁGUA - FORNECIMENTO E INSTALAÇÃO. AF_06/2022</t>
  </si>
  <si>
    <t>1.5.1.3.</t>
  </si>
  <si>
    <t>TUBO, PVC, SOLDÁVEL, DE 50MM, INSTALADO EM PRUMADA DE ÁGUA - FORNECIMENTO E INSTALAÇÃO. AF_06/2022</t>
  </si>
  <si>
    <t>1.5.1.4.</t>
  </si>
  <si>
    <t>TUBO, PVC, SOLDÁVEL, DE 60MM, INSTALADO EM PRUMADA DE ÁGUA - FORNECIMENTO E INSTALAÇÃO. AF_06/2022</t>
  </si>
  <si>
    <t>1.5.1.5.</t>
  </si>
  <si>
    <t>TUBO, PVC, SOLDÁVEL, DE 75MM, INSTALADO EM PRUMADA DE ÁGUA - FORNECIMENTO E INSTALAÇÃO. AF_06/2022</t>
  </si>
  <si>
    <t>1.5.1.6.</t>
  </si>
  <si>
    <t>TUBO, PVC, SOLDÁVEL, DE 85MM, INSTALADO EM PRUMADA DE ÁGUA - FORNECIMENTO E INSTALAÇÃO. AF_06/2022</t>
  </si>
  <si>
    <t>1.5.1.7.</t>
  </si>
  <si>
    <t>94783</t>
  </si>
  <si>
    <t>ADAPTADOR COM FLANGE E ANEL DE VEDAÇÃO, PVC, SOLDÁVEL, DN  20 MM X 1/2", INSTALADO EM RESERVAÇÃO PREDIAL DE ÁGUA - FORNECIMENTO E INSTALAÇÃO. AF_04/2024</t>
  </si>
  <si>
    <t>1.5.1.8.</t>
  </si>
  <si>
    <t>ADAPTADOR COM FLANGES LIVRES, PVC, SOLDÁVEL, DN 75 MM X 2 1/2", INSTALADO EM RESERVAÇÃO PREDIAL DE ÁGUA - FORNECIMENTO E INSTALAÇÃO. AF_04/2024</t>
  </si>
  <si>
    <t>1.5.1.9.</t>
  </si>
  <si>
    <t>ADAPTADOR COM FLANGES LIVRES, PVC, SOLDÁVEL, DN 85 MM X 3", INSTALADO EM RESERVAÇÃO PREDIAL DE ÁGUA - FORNECIMENTO E INSTALAÇÃO. AF_04/2024</t>
  </si>
  <si>
    <t>1.5.1.10.</t>
  </si>
  <si>
    <t>104049</t>
  </si>
  <si>
    <t>ADAPTADOR, PVC, CURTO COM BOLSA E ROSCA, 20 MM X 1/2", PARA LIGAÇÃO PREDIAL DE ÁGUA. AF_06/2022</t>
  </si>
  <si>
    <t>1.5.1.11.</t>
  </si>
  <si>
    <t>94656</t>
  </si>
  <si>
    <t>ADAPTADOR CURTO COM BOLSA E ROSCA PARA REGISTRO, PVC, SOLDÁVEL, DN  25 MM X 3/4", INSTALADO EM RESERVAÇÃO PREDIAL DE ÁGUA - FORNECIMENTO E INSTALAÇÃO. AF_04/2024</t>
  </si>
  <si>
    <t>1.5.1.12.</t>
  </si>
  <si>
    <t>ADAPTADOR CURTO COM BOLSA E ROSCA PARA REGISTRO, PVC, SOLDÁVEL, DN 50MM X 1.1/2 , INSTALADO EM PRUMADA DE ÁGUA - FORNECIMENTO E INSTALAÇÃO. AF_06/2022</t>
  </si>
  <si>
    <t>1.5.1.13.</t>
  </si>
  <si>
    <t>ADAPTADOR CURTO COM BOLSA E ROSCA PARA REGISTRO, PVC, SOLDÁVEL, DN 75MM X 2.1/2", INSTALADO EM PRUMADA DE ÁGUA - FORNECIMENTO E INSTALAÇÃO. AF_12/2014</t>
  </si>
  <si>
    <t>1.5.1.14.</t>
  </si>
  <si>
    <t>ADAPTADOR CURTO COM BOLSA E ROSCA PARA REGISTRO, PVC, SOLDÁVEL, DN 85MM X 3 , INSTALADO EM PRUMADA DE ÁGUA - FORNECIMENTO E INSTALAÇÃO. AF_06/2022</t>
  </si>
  <si>
    <t>1.5.1.15.</t>
  </si>
  <si>
    <t>LUVA DE REDUÇÃO, PVC, SOLDÁVEL, DN 60MM X 50MM, INSTALADO EM PRUMADA DE ÁGUA - FORNECIMENTO E INSTALAÇÃO. AF_06/2022</t>
  </si>
  <si>
    <t>1.5.1.16.</t>
  </si>
  <si>
    <t>LUVA DE REDUÇÃO, PVC, SOLDÁVEL, DN 50MM X 25MM, INSTALADO EM PRUMADA DE ÁGUA   FORNECIMENTO E INSTALAÇÃO. AF_06/2022</t>
  </si>
  <si>
    <t>1.5.1.17.</t>
  </si>
  <si>
    <t>103968</t>
  </si>
  <si>
    <t>BUCHA DE REDUÇÃO, LONGA, PVC, SOLDÁVEL, DN 60 X 25 MM, INSTALADO EM PRUMADA DE ÁGUA - FORNECIMENTO E INSTALAÇÃO. AF_06/2022</t>
  </si>
  <si>
    <t>1.5.1.18.</t>
  </si>
  <si>
    <t>103972</t>
  </si>
  <si>
    <t>BUCHA DE REDUÇÃO, LONGA, PVC, SOLDÁVEL, DN 75 X 50 MM, INSTALADO EM PRUMADA DE ÁGUA - FORNECIMENTO E INSTALAÇÃO. AF_06/2022</t>
  </si>
  <si>
    <t>1.5.1.19.</t>
  </si>
  <si>
    <t>JOELHO 45 GRAUS, PVC, SOLDÁVEL, DN 25MM, INSTALADO EM PRUMADA DE ÁGUA - FORNECIMENTO E INSTALAÇÃO. AF_06/2022</t>
  </si>
  <si>
    <t>1.5.1.20.</t>
  </si>
  <si>
    <t>JOELHO 45 GRAUS, PVC, SOLDÁVEL, DN 50MM, INSTALADO EM PRUMADA DE ÁGUA - FORNECIMENTO E INSTALAÇÃO. AF_06/2022</t>
  </si>
  <si>
    <t>1.5.1.21.</t>
  </si>
  <si>
    <t>JOELHO 45 GRAUS, PVC, SOLDÁVEL, DN 75MM, INSTALADO EM PRUMADA DE ÁGUA - FORNECIMENTO E INSTALAÇÃO. AF_06/2022</t>
  </si>
  <si>
    <t>1.5.1.22.</t>
  </si>
  <si>
    <t>JOELHO 90 GRAUS, PVC, SOLDÁVEL, DN 85MM, INSTALADO EM PRUMADA DE ÁGUA - FORNECIMENTO E INSTALAÇÃO. AF_06/2022</t>
  </si>
  <si>
    <t>1.5.1.23.</t>
  </si>
  <si>
    <t>JOELHO 90 GRAUS, PVC, SOLDÁVEL, DN 20MM, INSTALADO EM RAMAL OU SUB-RAMAL DE ÁGUA - FORNECIMENTO E INSTALAÇÃO. AF_06/2022</t>
  </si>
  <si>
    <t>1.5.1.24.</t>
  </si>
  <si>
    <t>JOELHO 90 GRAUS, PVC, SOLDÁVEL, DN 25MM, INSTALADO EM RAMAL OU SUB-RAMAL DE ÁGUA - FORNECIMENTO E INSTALAÇÃO. AF_06/2022</t>
  </si>
  <si>
    <t>1.5.1.25.</t>
  </si>
  <si>
    <t>JOELHO 90 GRAUS, PVC, SOLDÁVEL, DN 50MM, INSTALADO EM PRUMADA DE ÁGUA - FORNECIMENTO E INSTALAÇÃO. AF_06/2022</t>
  </si>
  <si>
    <t>1.5.1.26.</t>
  </si>
  <si>
    <t>JOELHO 90 GRAUS, PVC, SOLDÁVEL, DN 60MM, INSTALADO EM PRUMADA DE ÁGUA - FORNECIMENTO E INSTALAÇÃO. AF_06/2022</t>
  </si>
  <si>
    <t>1.5.1.27.</t>
  </si>
  <si>
    <t>CURVA 45 GRAUS, PVC, SOLDÁVEL, DN 75MM, INSTALADO EM PRUMADA DE ÁGUA - FORNECIMENTO E INSTALAÇÃO. AF_06/2022</t>
  </si>
  <si>
    <t>1.5.1.28.</t>
  </si>
  <si>
    <t>1.5.1.29.</t>
  </si>
  <si>
    <t>JOELHO 90 GRAUS COM BUCHA DE LATÃO, PVC, SOLDÁVEL, DN 25MM, X 1/2  INSTALADO EM RAMAL OU SUB-RAMAL DE ÁGUA - FORNECIMENTO E INSTALAÇÃO. AF_06/2022</t>
  </si>
  <si>
    <t>1.5.1.30.</t>
  </si>
  <si>
    <t>1.5.1.31.</t>
  </si>
  <si>
    <t>TE, PVC, SOLDÁVEL, DN 25MM, INSTALADO EM RAMAL OU SUB-RAMAL DE ÁGUA - FORNECIMENTO E INSTALAÇÃO. AF_06/2022</t>
  </si>
  <si>
    <t>1.5.1.32.</t>
  </si>
  <si>
    <t>TE, PVC, SOLDÁVEL, DN 50MM, INSTALADO EM PRUMADA DE ÁGUA - FORNECIMENTO E INSTALAÇÃO. AF_06/2022</t>
  </si>
  <si>
    <t>1.5.1.33.</t>
  </si>
  <si>
    <t>TE, PVC, SOLDÁVEL, DN 75MM, INSTALADO EM PRUMADA DE ÁGUA - FORNECIMENTO E INSTALAÇÃO. AF_06/2022</t>
  </si>
  <si>
    <t>1.5.1.34.</t>
  </si>
  <si>
    <t>TE, PVC, SOLDÁVEL, DN 85MM, INSTALADO EM PRUMADA DE ÁGUA - FORNECIMENTO E INSTALAÇÃO. AF_06/2022</t>
  </si>
  <si>
    <t>1.5.1.35.</t>
  </si>
  <si>
    <t>TÊ DE REDUÇÃO, PVC, SOLDÁVEL, DN 50MM X 25MM, INSTALADO EM PRUMADA DE ÁGUA - FORNECIMENTO E INSTALAÇÃO. AF_06/2022</t>
  </si>
  <si>
    <t>1.5.1.36.</t>
  </si>
  <si>
    <t>TE DE REDUÇÃO, PVC, SOLDÁVEL, DN 75MM X 50MM, INSTALADO EM PRUMADA DE ÁGUA - FORNECIMENTO E INSTALAÇÃO. AF_06/2022</t>
  </si>
  <si>
    <t>1.5.1.37.</t>
  </si>
  <si>
    <t>1.5.1.38.</t>
  </si>
  <si>
    <t>1.5.1.39.</t>
  </si>
  <si>
    <t>TÊ COM BUCHA DE LATÃO NA BOLSA CENTRAL, PVC, SOLDÁVEL, DN 25MM X 3/4 , INSTALADO EM RAMAL OU SUB-RAMAL DE ÁGUA - FORNECIMENTO E INSTALAÇÃO. AF_06/2022</t>
  </si>
  <si>
    <t>1.5.1.40.</t>
  </si>
  <si>
    <t>1.5.2.1.</t>
  </si>
  <si>
    <t>REGISTRO DE GAVETA BRUTO, LATÃO, ROSCÁVEL, 2 1/2" - FORNECIMENTO E INSTALAÇÃO. AF_08/2021</t>
  </si>
  <si>
    <t>1.5.2.2.</t>
  </si>
  <si>
    <t>REGISTRO DE GAVETA BRUTO, LATÃO, ROSCÁVEL, 3" - FORNECIMENTO E INSTALAÇÃO. AF_08/2021</t>
  </si>
  <si>
    <t>1.5.2.3.</t>
  </si>
  <si>
    <t>REGISTRO DE GAVETA BRUTO, LATÃO, ROSCÁVEL, 1/2", COM ACABAMENTO E CANOPLA CROMADOS - FORNECIMENTO E INSTALAÇÃO. AF_08/2021</t>
  </si>
  <si>
    <t>1.5.2.4.</t>
  </si>
  <si>
    <t>REGISTRO DE GAVETA BRUTO, LATÃO, ROSCÁVEL, 1 1/2", COM ACABAMENTO E CANOPLA CROMADOS - FORNECIMENTO E INSTALAÇÃO. AF_08/2021</t>
  </si>
  <si>
    <t>1.5.2.5.</t>
  </si>
  <si>
    <t>REGISTRO DE GAVETA BRUTO, LATÃO, ROSCÁVEL, 3/4", COM ACABAMENTO E CANOPLA CROMADOS - FORNECIMENTO E INSTALAÇÃO. AF_08/2021</t>
  </si>
  <si>
    <t>1.5.2.6.</t>
  </si>
  <si>
    <t>REGISTRO DE PRESSÃO BRUTO, LATÃO, ROSCÁVEL, 3/4", COM ACABAMENTO E CANOPLA CROMADOS - FORNECIMENTO E INSTALAÇÃO. AF_08/2021</t>
  </si>
  <si>
    <t>1.6.1.1.</t>
  </si>
  <si>
    <t>TUBO PVC, SERIE NORMAL, ESGOTO PREDIAL, DN 100 MM, FORNECIDO E INSTALADO EM SUBCOLETOR AÉREO DE ESGOTO SANITÁRIO. AF_08/2022</t>
  </si>
  <si>
    <t>1.6.1.2.</t>
  </si>
  <si>
    <t>TUBO PVC, SERIE NORMAL, ESGOTO PREDIAL, DN 150 MM, FORNECIDO E INSTALADO EM SUBCOLETOR AÉREO DE ESGOTO SANITÁRIO. AF_08/2022</t>
  </si>
  <si>
    <t>1.6.1.3.</t>
  </si>
  <si>
    <t>JOELHO 45 GRAUS, PVC, SERIE NORMAL, ESGOTO PREDIAL, DN 100 MM, JUNTA ELÁSTICA, FORNECIDO E INSTALADO EM RAMAL DE DESCARGA OU RAMAL DE ESGOTO SANITÁRIO. AF_08/2022</t>
  </si>
  <si>
    <t>1.6.1.4.</t>
  </si>
  <si>
    <t>JOELHO 90 GRAUS, PVC, SERIE NORMAL, ESGOTO PREDIAL, DN 100 MM, JUNTA ELÁSTICA, FORNECIDO E INSTALADO EM RAMAL DE DESCARGA OU RAMAL DE ESGOTO SANITÁRIO. AF_08/2022</t>
  </si>
  <si>
    <t>1.6.1.5.</t>
  </si>
  <si>
    <t>JUNÇÃO SIMPLES, PVC, SERIE R, ÁGUA PLUVIAL, DN 100 X 100 MM, JUNTA ELÁSTICA, FORNECIDO E INSTALADO EM RAMAL DE ENCAMINHAMENTO. AF_06/2022</t>
  </si>
  <si>
    <t>1.6.1.6.</t>
  </si>
  <si>
    <t>TÊ DE INSPEÇÃO, PVC, SERIE R, ÁGUA PLUVIAL, DN 100 MM, JUNTA ELÁSTICA, FORNECIDO E INSTALADO EM CONDUTORES VERTICAIS DE ÁGUAS PLUVIAIS. AF_06/2022</t>
  </si>
  <si>
    <t>1.7.0.1.</t>
  </si>
  <si>
    <t>TUBO PVC, SERIE NORMAL, ESGOTO PREDIAL, DN 100 MM, FORNECIDO E INSTALADO EM RAMAL DE DESCARGA OU RAMAL DE ESGOTO SANITÁRIO. AF_08/2022</t>
  </si>
  <si>
    <t>1.7.0.2.</t>
  </si>
  <si>
    <t>TUBO PVC, SERIE NORMAL, ESGOTO PREDIAL, DN 40 MM, FORNECIDO E INSTALADO EM RAMAL DE DESCARGA OU RAMAL DE ESGOTO SANITÁRIO. AF_08/2022</t>
  </si>
  <si>
    <t>1.7.0.3.</t>
  </si>
  <si>
    <t>TUBO PVC, SERIE NORMAL, ESGOTO PREDIAL, DN 50 MM, FORNECIDO E INSTALADO EM RAMAL DE DESCARGA OU RAMAL DE ESGOTO SANITÁRIO. AF_08/2022</t>
  </si>
  <si>
    <t>1.7.0.4.</t>
  </si>
  <si>
    <t>TUBO PVC, SÉRIE R, ÁGUA PLUVIAL, DN 75 MM, FORNECIDO E INSTALADO EM RAMAL DE ENCAMINHAMENTO. AF_06/2022</t>
  </si>
  <si>
    <t>1.7.0.5.</t>
  </si>
  <si>
    <t>104009</t>
  </si>
  <si>
    <t>BUCHA DE REDUÇÃO, CURTA, PVC, SOLDÁVEL, DN 50 X 40 MM, INSTALADO EM RAMAL DE DISTRIBUIÇÃO DE ÁGUA - FORNECIMENTO E INSTALAÇÃO. AF_06/2022</t>
  </si>
  <si>
    <t>1.7.0.6.</t>
  </si>
  <si>
    <t>1.7.0.7.</t>
  </si>
  <si>
    <t>JOELHO 45 GRAUS, PVC, SERIE NORMAL, ESGOTO PREDIAL, DN 75 MM, JUNTA ELÁSTICA, FORNECIDO E INSTALADO EM RAMAL DE DESCARGA OU RAMAL DE ESGOTO SANITÁRIO. AF_08/2022</t>
  </si>
  <si>
    <t>1.7.0.8.</t>
  </si>
  <si>
    <t>JOELHO 45 GRAUS, PVC, SERIE NORMAL, ESGOTO PREDIAL, DN 50 MM, JUNTA ELÁSTICA, FORNECIDO E INSTALADO EM RAMAL DE DESCARGA OU RAMAL DE ESGOTO SANITÁRIO. AF_08/2022</t>
  </si>
  <si>
    <t>1.7.0.9.</t>
  </si>
  <si>
    <t>JOELHO 45 GRAUS, PVC, SERIE NORMAL, ESGOTO PREDIAL, DN 40 MM, JUNTA SOLDÁVEL, FORNECIDO E INSTALADO EM RAMAL DE DESCARGA OU RAMAL DE ESGOTO SANITÁRIO. AF_08/2022</t>
  </si>
  <si>
    <t>1.7.0.10.</t>
  </si>
  <si>
    <t>1.7.0.11.</t>
  </si>
  <si>
    <t>JOELHO 90 GRAUS, PVC, SERIE R, ÁGUA PLUVIAL, DN 75 MM, JUNTA ELÁSTICA, FORNECIDO E INSTALADO EM RAMAL DE ENCAMINHAMENTO. AF_06/2022</t>
  </si>
  <si>
    <t>1.7.0.12.</t>
  </si>
  <si>
    <t>JOELHO 90 GRAUS, PVC, SERIE NORMAL, ESGOTO PREDIAL, DN 50 MM, JUNTA ELÁSTICA, FORNECIDO E INSTALADO EM RAMAL DE DESCARGA OU RAMAL DE ESGOTO SANITÁRIO. AF_08/2022</t>
  </si>
  <si>
    <t>1.7.0.13.</t>
  </si>
  <si>
    <t>JOELHO 90 GRAUS, PVC, SERIE NORMAL, ESGOTO PREDIAL, DN 40 MM, JUNTA SOLDÁVEL, FORNECIDO E INSTALADO EM RAMAL DE DESCARGA OU RAMAL DE ESGOTO SANITÁRIO. AF_08/2022</t>
  </si>
  <si>
    <t>1.7.0.14.</t>
  </si>
  <si>
    <t>JUNÇÃO SIMPLES, PVC, SERIE R, ÁGUA PLUVIAL, DN 100 X 75 MM, JUNTA ELÁSTICA, FORNECIDO E INSTALADO EM RAMAL DE ENCAMINHAMENTO. AF_06/2022</t>
  </si>
  <si>
    <t>1.7.0.15.</t>
  </si>
  <si>
    <t>JUNÇÃO SIMPLES, PVC, SERIE NORMAL, ESGOTO PREDIAL, DN 100 X 100 MM, JUNTA ELÁSTICA, FORNECIDO E INSTALADO EM SUBCOLETOR AÉREO DE ESGOTO SANITÁRIO. AF_08/2022</t>
  </si>
  <si>
    <t>1.7.0.16.</t>
  </si>
  <si>
    <t>JUNÇÃO SIMPLES, PVC, SERIE R, ÁGUA PLUVIAL, DN 75 X 75 MM, JUNTA ELÁSTICA, FORNECIDO E INSTALADO EM CONDUTORES VERTICAIS DE ÁGUAS PLUVIAIS. AF_06/2022</t>
  </si>
  <si>
    <t>1.7.0.17.</t>
  </si>
  <si>
    <t>JUNÇÃO SIMPLES, PVC, SERIE NORMAL, ESGOTO PREDIAL, DN 50 X 50 MM, JUNTA ELÁSTICA, FORNECIDO E INSTALADO EM RAMAL DE DESCARGA OU RAMAL DE ESGOTO SANITÁRIO. AF_08/2022</t>
  </si>
  <si>
    <t>1.7.0.18.</t>
  </si>
  <si>
    <t>REDUÇÃO EXCÊNTRICA, PVC, SERIE R, ÁGUA PLUVIAL, DN 100 X 75 MM, JUNTA ELÁSTICA, FORNECIDO E INSTALADO EM RAMAL DE ENCAMINHAMENTO. AF_06/2022</t>
  </si>
  <si>
    <t>1.7.0.19.</t>
  </si>
  <si>
    <t>TÊ, PVC, SERIE R, ÁGUA PLUVIAL, DN 100 X 75 MM, JUNTA ELÁSTICA, FORNECIDO E INSTALADO EM CONDUTORES VERTICAIS DE ÁGUAS PLUVIAIS. AF_06/2022</t>
  </si>
  <si>
    <t>1.7.0.20.</t>
  </si>
  <si>
    <t>1.7.0.21.</t>
  </si>
  <si>
    <t>TE, PVC, SERIE NORMAL, ESGOTO PREDIAL, DN 50 X 50 MM, JUNTA ELÁSTICA, FORNECIDO E INSTALADO EM RAMAL DE DESCARGA OU RAMAL DE ESGOTO SANITÁRIO. AF_08/2022</t>
  </si>
  <si>
    <t>1.7.0.22.</t>
  </si>
  <si>
    <t>TÊ, PVC, SERIE R, ÁGUA PLUVIAL, DN 75 X 75 MM, JUNTA ELÁSTICA, FORNECIDO E INSTALADO EM CONDUTORES VERTICAIS DE ÁGUAS PLUVIAIS. AF_06/2022</t>
  </si>
  <si>
    <t>1.7.0.23.</t>
  </si>
  <si>
    <t>TE, PVC, SOLDÁVEL, DN 40MM, INSTALADO EM PRUMADA DE ÁGUA - FORNECIMENTO E INSTALAÇÃO. AF_06/2022</t>
  </si>
  <si>
    <t>1.7.0.24.</t>
  </si>
  <si>
    <t>CAIXA SIFONADA, PVC, DN 100 X 100 X 50 MM, JUNTA ELÁSTICA, FORNECIDA E INSTALADA EM RAMAL DE DESCARGA OU EM RAMAL DE ESGOTO SANITÁRIO. AF_08/2022</t>
  </si>
  <si>
    <t>1.7.0.25.</t>
  </si>
  <si>
    <t>CAIXA DE GORDURA SIMPLES, CIRCULAR, EM CONCRETO PRÉ-MOLDADO, DIÂMETRO INTERNO = 0,4 M, ALTURA INTERNA = 0,4 M. AF_12/2020</t>
  </si>
  <si>
    <t>1.7.0.26.</t>
  </si>
  <si>
    <t>RALO SECO, PVC, DN 100 X 40 MM, JUNTA SOLDÁVEL, FORNECIDO E INSTALADO EM RAMAL DE DESCARGA OU EM RAMAL DE ESGOTO SANITÁRIO. AF_08/2022</t>
  </si>
  <si>
    <t>1.7.0.27.</t>
  </si>
  <si>
    <t>104348</t>
  </si>
  <si>
    <t>TERMINAL DE VENTILAÇÃO, PVC, SÉRIE NORMAL, ESGOTO PREDIAL, DN 50 MM, JUNTA SOLDÁVEL, FORNECIDO E INSTALADO EM PRUMADA DE ESGOTO SANITÁRIO OU VENTILAÇÃO. AF_08/2022</t>
  </si>
  <si>
    <t>1.7.0.28.</t>
  </si>
  <si>
    <t>104351</t>
  </si>
  <si>
    <t>TERMINAL DE VENTILAÇÃO, PVC, SÉRIE NORMAL, ESGOTO PREDIAL, DN 75 MM, JUNTA SOLDÁVEL, FORNECIDO E INSTALADO EM PRUMADA DE ESGOTO SANITÁRIO OU VENTILAÇÃO. AF_08/2022</t>
  </si>
  <si>
    <t>1.8.1.1.</t>
  </si>
  <si>
    <t>ELETRODUTO FLEXÍVEL CORRUGADO, PVC, DN 25 MM (3/4"), PARA CIRCUITOS TERMINAIS, INSTALADO EM FORRO - FORNECIMENTO E INSTALAÇÃO. AF_03/2023</t>
  </si>
  <si>
    <t>1.8.1.2.</t>
  </si>
  <si>
    <t>ELETRODUTO FLEXÍVEL CORRUGADO, PVC, DN 32 MM (1"), PARA CIRCUITOS TERMINAIS, INSTALADO EM FORRO - FORNECIMENTO E INSTALAÇÃO. AF_03/2023</t>
  </si>
  <si>
    <t>1.8.1.3.</t>
  </si>
  <si>
    <t>ELETRODUTO RÍGIDO ROSCÁVEL, PVC, DN 50 MM (1 1/2"), PARA REDE ENTERRADA DE DISTRIBUIÇÃO DE ENERGIA ELÉTRICA - FORNECIMENTO E INSTALAÇÃO. AF_12/2021</t>
  </si>
  <si>
    <t>1.8.1.4.</t>
  </si>
  <si>
    <t>ELETRODUTO RÍGIDO ROSCÁVEL, PVC, DN 60 MM (2"), PARA REDE ENTERRADA DE DISTRIBUIÇÃO DE ENERGIA ELÉTRICA - FORNECIMENTO E INSTALAÇÃO. AF_12/2021</t>
  </si>
  <si>
    <t>1.8.1.5.</t>
  </si>
  <si>
    <t>ELETRODUTO RÍGIDO ROSCÁVEL, PVC, DN 85 MM (3"), PARA REDE ENTERRADA DE DISTRIBUIÇÃO DE ENERGIA ELÉTRICA - FORNECIMENTO E INSTALAÇÃO. AF_12/2021</t>
  </si>
  <si>
    <t>1.8.1.6.</t>
  </si>
  <si>
    <t>11.07.04</t>
  </si>
  <si>
    <t>ELETRODUTO RÍGIDO, AÇO GALVANIZADO A QUENTE, PESADO, DN 20MM (3/4"), APARENTE, INCLUSIVE CONEXÕES ADP REF 104406</t>
  </si>
  <si>
    <t>1.8.1.7.</t>
  </si>
  <si>
    <t>9005069</t>
  </si>
  <si>
    <t>CAIXA DE PASSAGEM E TAMPA PRÉ-MOLDADAS EM CONCRETO, SEM FUNDO, 30X30CM</t>
  </si>
  <si>
    <t>1.8.1.8.</t>
  </si>
  <si>
    <t>CAIXA RETANGULAR 4" X 2" MÉDIA (1,30 M DO PISO), PVC, INSTALADA EM PAREDE - FORNECIMENTO E INSTALAÇÃO. AF_03/2023</t>
  </si>
  <si>
    <t>1.8.1.9.</t>
  </si>
  <si>
    <t>CAIXA OCTOGONAL 3" X 3", PVC, INSTALADA EM LAJE - FORNECIMENTO E INSTALAÇÃO. AF_03/2023</t>
  </si>
  <si>
    <t>1.9.</t>
  </si>
  <si>
    <t>INSTALAÇÕES DE CLIMATIZAÇÃO</t>
  </si>
  <si>
    <t>1.9.0.1.</t>
  </si>
  <si>
    <t>TUBO, PVC, SOLDÁVEL, DE 25MM, INSTALADO EM DRENO DE AR-CONDICIONADO - FORNECIMENTO E INSTALAÇÃO. AF_08/2022</t>
  </si>
  <si>
    <t>1.9.0.2.</t>
  </si>
  <si>
    <t>1.9.0.3.</t>
  </si>
  <si>
    <t>JOELHO 90 GRAUS, PVC, SOLDÁVEL, DN 25MM, INSTALADO EM DRENO DE AR-CONDICIONADO - FORNECIMENTO E INSTALAÇÃO. AF_08/2022</t>
  </si>
  <si>
    <t>1.9.0.4.</t>
  </si>
  <si>
    <t>TE, PVC, SOLDÁVEL, DN 25MM, INSTALADO EM DRENO DE AR-CONDICIONADO - FORNECIMENTO E INSTALAÇÃO. AF_08/2022</t>
  </si>
  <si>
    <t>1.10.1.1.</t>
  </si>
  <si>
    <t>1.10.2.1.</t>
  </si>
  <si>
    <t>11.06.06</t>
  </si>
  <si>
    <t>ELETRODUTO CORRUGADO DE PVC REFORÇADO, DN 32MM (1"), INSTALADO EM FORRO REF 91837</t>
  </si>
  <si>
    <t>1.10.2.2.</t>
  </si>
  <si>
    <t>1.10.2.3.</t>
  </si>
  <si>
    <t>ELETRODUTO RÍGIDO ROSCÁVEL, PVC, DN 40 MM (1 1/4"), PARA CIRCUITOS TERMINAIS, INSTALADO EM LAJE - FORNECIMENTO E INSTALAÇÃO. AF_03/2023</t>
  </si>
  <si>
    <t>1.10.2.4.</t>
  </si>
  <si>
    <t>11.07.05</t>
  </si>
  <si>
    <t>ELETRODUTO RÍGIDO, AÇO GALVANIZADO A QUENTE, PESADO, DN 25MM (1"), APARENTE, INCLUSIVE CONEXÕES ADP REF 104407</t>
  </si>
  <si>
    <t>1.10.2.5.</t>
  </si>
  <si>
    <t>11.11.77</t>
  </si>
  <si>
    <t>ELETROCALHA LISA OU PERFURADA - 100X50MM (LXH), INCLUSIVE TAMPA, EMENDA E SUPORTE REF 97238</t>
  </si>
  <si>
    <t>184/2025</t>
  </si>
  <si>
    <t>Não</t>
  </si>
  <si>
    <t>SUL</t>
  </si>
  <si>
    <t>200/2025</t>
  </si>
  <si>
    <t>CE 003/2025</t>
  </si>
  <si>
    <t>MG</t>
  </si>
  <si>
    <t>IPUIUNA</t>
  </si>
  <si>
    <t>10/02/2026</t>
  </si>
  <si>
    <t>1 – Empreitada por Preço Global</t>
  </si>
  <si>
    <t>18.179.226/0001-67</t>
  </si>
  <si>
    <t>03</t>
  </si>
  <si>
    <t>20/04/2026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</si>
</sst>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&quot;R$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5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9">
    <xf numFmtId="0" fontId="0" fillId="0" borderId="0" xfId="0"/>
    <xf numFmtId="0" fontId="0" fillId="2" borderId="0" xfId="0" applyFill="1"/>
    <xf numFmtId="0" fontId="2" fillId="2" borderId="6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49" fontId="2" fillId="0" borderId="9" xfId="0" applyNumberFormat="1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5" borderId="17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49" fontId="0" fillId="6" borderId="3" xfId="0" applyNumberFormat="1" applyFill="1" applyBorder="1" applyAlignment="1">
      <alignment horizontal="center" vertical="center"/>
    </xf>
    <xf numFmtId="49" fontId="0" fillId="6" borderId="8" xfId="0" applyNumberFormat="1" applyFill="1" applyBorder="1" applyAlignment="1">
      <alignment horizontal="center" vertical="center"/>
    </xf>
    <xf numFmtId="49" fontId="0" fillId="6" borderId="5" xfId="0" applyNumberFormat="1" applyFill="1" applyBorder="1" applyAlignment="1">
      <alignment horizontal="center" vertical="center"/>
    </xf>
    <xf numFmtId="14" fontId="0" fillId="6" borderId="10" xfId="0" applyNumberFormat="1" applyFill="1" applyBorder="1" applyAlignment="1">
      <alignment horizontal="center" vertical="center"/>
    </xf>
    <xf numFmtId="49" fontId="0" fillId="6" borderId="10" xfId="0" applyNumberFormat="1" applyFill="1" applyBorder="1" applyAlignment="1">
      <alignment horizontal="center" vertical="center"/>
    </xf>
    <xf numFmtId="49" fontId="0" fillId="6" borderId="7" xfId="0" applyNumberFormat="1" applyFill="1" applyBorder="1" applyAlignment="1">
      <alignment vertical="center"/>
    </xf>
    <xf numFmtId="10" fontId="0" fillId="6" borderId="10" xfId="1" applyNumberFormat="1" applyFont="1" applyFill="1" applyBorder="1" applyAlignment="1">
      <alignment horizontal="center" vertical="center"/>
    </xf>
    <xf numFmtId="10" fontId="0" fillId="6" borderId="16" xfId="1" applyNumberFormat="1" applyFont="1" applyFill="1" applyBorder="1" applyAlignment="1">
      <alignment horizontal="center" vertical="center"/>
    </xf>
    <xf numFmtId="49" fontId="0" fillId="7" borderId="24" xfId="0" applyNumberFormat="1" applyFill="1" applyBorder="1" applyAlignment="1">
      <alignment horizontal="center" vertical="center"/>
    </xf>
    <xf numFmtId="49" fontId="0" fillId="7" borderId="18" xfId="0" applyNumberFormat="1" applyFill="1" applyBorder="1" applyAlignment="1">
      <alignment horizontal="center" vertical="center"/>
    </xf>
    <xf numFmtId="0" fontId="9" fillId="0" borderId="0" xfId="0" applyFont="1"/>
    <xf numFmtId="10" fontId="10" fillId="3" borderId="23" xfId="1" applyNumberFormat="1" applyFont="1" applyFill="1" applyBorder="1" applyAlignment="1">
      <alignment horizontal="center"/>
    </xf>
    <xf numFmtId="0" fontId="8" fillId="7" borderId="28" xfId="0" applyFont="1" applyFill="1" applyBorder="1" applyAlignment="1">
      <alignment horizontal="center"/>
    </xf>
    <xf numFmtId="0" fontId="8" fillId="6" borderId="28" xfId="0" applyFont="1" applyFill="1" applyBorder="1" applyAlignment="1">
      <alignment horizontal="center"/>
    </xf>
    <xf numFmtId="0" fontId="8" fillId="3" borderId="28" xfId="0" applyFont="1" applyFill="1" applyBorder="1" applyAlignment="1">
      <alignment horizontal="center"/>
    </xf>
    <xf numFmtId="49" fontId="0" fillId="7" borderId="8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10" fontId="0" fillId="0" borderId="33" xfId="0" applyNumberFormat="1" applyBorder="1" applyAlignment="1">
      <alignment horizontal="center" vertical="center"/>
    </xf>
    <xf numFmtId="10" fontId="0" fillId="0" borderId="34" xfId="0" applyNumberFormat="1" applyBorder="1" applyAlignment="1">
      <alignment horizontal="center" vertical="center"/>
    </xf>
    <xf numFmtId="10" fontId="0" fillId="0" borderId="36" xfId="0" applyNumberFormat="1" applyBorder="1" applyAlignment="1">
      <alignment horizontal="center" vertical="center"/>
    </xf>
    <xf numFmtId="10" fontId="0" fillId="0" borderId="37" xfId="0" applyNumberFormat="1" applyBorder="1" applyAlignment="1">
      <alignment horizontal="center" vertical="center"/>
    </xf>
    <xf numFmtId="10" fontId="0" fillId="0" borderId="39" xfId="0" applyNumberFormat="1" applyBorder="1" applyAlignment="1">
      <alignment horizontal="center" vertical="center"/>
    </xf>
    <xf numFmtId="10" fontId="0" fillId="0" borderId="40" xfId="0" applyNumberFormat="1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10" fontId="0" fillId="0" borderId="43" xfId="0" applyNumberFormat="1" applyBorder="1" applyAlignment="1">
      <alignment horizontal="center" vertical="center"/>
    </xf>
    <xf numFmtId="10" fontId="0" fillId="0" borderId="0" xfId="0" applyNumberFormat="1"/>
    <xf numFmtId="10" fontId="0" fillId="0" borderId="32" xfId="0" applyNumberFormat="1" applyBorder="1" applyAlignment="1">
      <alignment horizontal="center" vertical="center"/>
    </xf>
    <xf numFmtId="10" fontId="0" fillId="0" borderId="35" xfId="0" applyNumberFormat="1" applyBorder="1" applyAlignment="1">
      <alignment horizontal="center" vertical="center"/>
    </xf>
    <xf numFmtId="10" fontId="0" fillId="0" borderId="38" xfId="0" applyNumberFormat="1" applyBorder="1" applyAlignment="1">
      <alignment horizontal="center" vertical="center"/>
    </xf>
    <xf numFmtId="10" fontId="0" fillId="0" borderId="41" xfId="0" applyNumberFormat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2" fillId="4" borderId="4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3" fillId="4" borderId="41" xfId="0" applyFont="1" applyFill="1" applyBorder="1" applyAlignment="1">
      <alignment horizontal="center" vertical="center"/>
    </xf>
    <xf numFmtId="0" fontId="13" fillId="4" borderId="42" xfId="0" applyFont="1" applyFill="1" applyBorder="1" applyAlignment="1">
      <alignment horizontal="center" vertical="center"/>
    </xf>
    <xf numFmtId="0" fontId="13" fillId="4" borderId="43" xfId="0" applyFont="1" applyFill="1" applyBorder="1" applyAlignment="1">
      <alignment horizontal="center" vertical="center"/>
    </xf>
    <xf numFmtId="10" fontId="0" fillId="9" borderId="41" xfId="0" applyNumberFormat="1" applyFill="1" applyBorder="1" applyAlignment="1">
      <alignment horizontal="center" vertical="center"/>
    </xf>
    <xf numFmtId="10" fontId="0" fillId="9" borderId="42" xfId="0" applyNumberFormat="1" applyFill="1" applyBorder="1" applyAlignment="1">
      <alignment horizontal="center" vertical="center"/>
    </xf>
    <xf numFmtId="10" fontId="0" fillId="9" borderId="43" xfId="0" applyNumberFormat="1" applyFill="1" applyBorder="1" applyAlignment="1">
      <alignment horizontal="center" vertical="center"/>
    </xf>
    <xf numFmtId="10" fontId="0" fillId="9" borderId="32" xfId="0" applyNumberFormat="1" applyFill="1" applyBorder="1" applyAlignment="1">
      <alignment horizontal="center"/>
    </xf>
    <xf numFmtId="10" fontId="0" fillId="9" borderId="33" xfId="0" applyNumberFormat="1" applyFill="1" applyBorder="1" applyAlignment="1">
      <alignment horizontal="center"/>
    </xf>
    <xf numFmtId="10" fontId="0" fillId="9" borderId="34" xfId="0" applyNumberFormat="1" applyFill="1" applyBorder="1" applyAlignment="1">
      <alignment horizontal="center"/>
    </xf>
    <xf numFmtId="10" fontId="0" fillId="9" borderId="35" xfId="0" applyNumberFormat="1" applyFill="1" applyBorder="1" applyAlignment="1">
      <alignment horizontal="center"/>
    </xf>
    <xf numFmtId="10" fontId="0" fillId="9" borderId="36" xfId="0" applyNumberFormat="1" applyFill="1" applyBorder="1" applyAlignment="1">
      <alignment horizontal="center"/>
    </xf>
    <xf numFmtId="10" fontId="0" fillId="9" borderId="37" xfId="0" applyNumberFormat="1" applyFill="1" applyBorder="1" applyAlignment="1">
      <alignment horizontal="center"/>
    </xf>
    <xf numFmtId="10" fontId="0" fillId="9" borderId="38" xfId="0" applyNumberFormat="1" applyFill="1" applyBorder="1" applyAlignment="1">
      <alignment horizontal="center"/>
    </xf>
    <xf numFmtId="10" fontId="0" fillId="9" borderId="39" xfId="0" applyNumberFormat="1" applyFill="1" applyBorder="1" applyAlignment="1">
      <alignment horizontal="center"/>
    </xf>
    <xf numFmtId="10" fontId="0" fillId="9" borderId="40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4" fontId="0" fillId="0" borderId="0" xfId="0" applyNumberFormat="1"/>
    <xf numFmtId="0" fontId="2" fillId="7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9" fontId="0" fillId="6" borderId="8" xfId="0" applyNumberFormat="1" applyFill="1" applyBorder="1" applyAlignment="1">
      <alignment horizontal="center" vertical="center"/>
    </xf>
    <xf numFmtId="0" fontId="11" fillId="0" borderId="0" xfId="0" applyFont="1"/>
    <xf numFmtId="0" fontId="3" fillId="5" borderId="25" xfId="0" applyFont="1" applyFill="1" applyBorder="1" applyAlignment="1">
      <alignment horizontal="center" vertical="center"/>
    </xf>
    <xf numFmtId="49" fontId="0" fillId="6" borderId="7" xfId="0" applyNumberForma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10" fontId="0" fillId="3" borderId="13" xfId="1" applyNumberFormat="1" applyFont="1" applyFill="1" applyBorder="1" applyAlignment="1">
      <alignment vertical="center"/>
    </xf>
    <xf numFmtId="17" fontId="0" fillId="2" borderId="0" xfId="0" applyNumberFormat="1" applyFill="1" applyAlignment="1">
      <alignment horizontal="center"/>
    </xf>
    <xf numFmtId="0" fontId="0" fillId="7" borderId="17" xfId="0" applyFill="1" applyBorder="1" applyAlignment="1">
      <alignment horizontal="center"/>
    </xf>
    <xf numFmtId="0" fontId="2" fillId="2" borderId="1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0" fontId="2" fillId="10" borderId="17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10" fontId="0" fillId="7" borderId="18" xfId="1" applyNumberFormat="1" applyFont="1" applyFill="1" applyBorder="1" applyAlignment="1">
      <alignment horizontal="center" vertical="center"/>
    </xf>
    <xf numFmtId="4" fontId="0" fillId="3" borderId="18" xfId="2" applyNumberFormat="1" applyFont="1" applyFill="1" applyBorder="1" applyAlignment="1">
      <alignment horizontal="center" vertical="center"/>
    </xf>
    <xf numFmtId="10" fontId="0" fillId="3" borderId="18" xfId="1" applyNumberFormat="1" applyFont="1" applyFill="1" applyBorder="1" applyAlignment="1">
      <alignment horizontal="center" vertical="center"/>
    </xf>
    <xf numFmtId="165" fontId="0" fillId="3" borderId="18" xfId="2" applyNumberFormat="1" applyFont="1" applyFill="1" applyBorder="1" applyAlignment="1">
      <alignment horizontal="center" vertical="center"/>
    </xf>
    <xf numFmtId="165" fontId="2" fillId="10" borderId="17" xfId="3" applyNumberFormat="1" applyFont="1" applyFill="1" applyBorder="1" applyAlignment="1">
      <alignment horizontal="center" vertical="center"/>
    </xf>
    <xf numFmtId="165" fontId="0" fillId="7" borderId="18" xfId="1" applyNumberFormat="1" applyFont="1" applyFill="1" applyBorder="1" applyAlignment="1">
      <alignment horizontal="center" vertical="center"/>
    </xf>
    <xf numFmtId="165" fontId="2" fillId="4" borderId="17" xfId="3" applyNumberFormat="1" applyFont="1" applyFill="1" applyBorder="1" applyAlignment="1">
      <alignment horizontal="center" vertical="center"/>
    </xf>
    <xf numFmtId="165" fontId="0" fillId="3" borderId="20" xfId="2" applyNumberFormat="1" applyFont="1" applyFill="1" applyBorder="1" applyAlignment="1">
      <alignment horizontal="center" vertical="center"/>
    </xf>
    <xf numFmtId="165" fontId="0" fillId="3" borderId="24" xfId="2" applyNumberFormat="1" applyFont="1" applyFill="1" applyBorder="1" applyAlignment="1">
      <alignment horizontal="center" vertical="center"/>
    </xf>
    <xf numFmtId="165" fontId="0" fillId="7" borderId="19" xfId="2" applyNumberFormat="1" applyFont="1" applyFill="1" applyBorder="1" applyAlignment="1">
      <alignment horizontal="center" vertical="center"/>
    </xf>
    <xf numFmtId="10" fontId="2" fillId="10" borderId="17" xfId="1" applyNumberFormat="1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49" fontId="0" fillId="7" borderId="24" xfId="0" applyNumberFormat="1" applyFill="1" applyBorder="1" applyAlignment="1">
      <alignment horizontal="center" vertical="center" wrapText="1"/>
    </xf>
    <xf numFmtId="0" fontId="0" fillId="7" borderId="24" xfId="0" applyFill="1" applyBorder="1" applyAlignment="1">
      <alignment horizontal="center" vertical="center"/>
    </xf>
    <xf numFmtId="0" fontId="0" fillId="7" borderId="18" xfId="1" applyNumberFormat="1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49" fontId="0" fillId="6" borderId="7" xfId="0" applyNumberFormat="1" applyFill="1" applyBorder="1" applyAlignment="1">
      <alignment horizontal="left" vertical="center"/>
    </xf>
    <xf numFmtId="49" fontId="0" fillId="6" borderId="8" xfId="0" applyNumberFormat="1" applyFill="1" applyBorder="1" applyAlignment="1">
      <alignment horizontal="left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17" fontId="0" fillId="7" borderId="7" xfId="0" applyNumberFormat="1" applyFill="1" applyBorder="1" applyAlignment="1">
      <alignment horizontal="center"/>
    </xf>
    <xf numFmtId="17" fontId="0" fillId="7" borderId="8" xfId="0" applyNumberFormat="1" applyFill="1" applyBorder="1" applyAlignment="1">
      <alignment horizontal="center"/>
    </xf>
    <xf numFmtId="0" fontId="2" fillId="2" borderId="9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9" borderId="9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2" fillId="8" borderId="29" xfId="0" applyFont="1" applyFill="1" applyBorder="1" applyAlignment="1">
      <alignment horizontal="center" vertical="center"/>
    </xf>
    <xf numFmtId="0" fontId="12" fillId="8" borderId="30" xfId="0" applyFont="1" applyFill="1" applyBorder="1" applyAlignment="1">
      <alignment horizontal="center" vertical="center"/>
    </xf>
    <xf numFmtId="0" fontId="12" fillId="8" borderId="31" xfId="0" applyFont="1" applyFill="1" applyBorder="1" applyAlignment="1">
      <alignment horizontal="center" vertical="center"/>
    </xf>
    <xf numFmtId="0" fontId="12" fillId="0" borderId="45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/>
    </xf>
    <xf numFmtId="0" fontId="8" fillId="7" borderId="23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/>
    </xf>
    <xf numFmtId="0" fontId="8" fillId="6" borderId="23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left"/>
    </xf>
    <xf numFmtId="0" fontId="5" fillId="4" borderId="22" xfId="0" applyFont="1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2" fillId="0" borderId="46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49" xfId="0" applyBorder="1" applyAlignment="1">
      <alignment horizont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</cellXfs>
  <cellStyles count="4">
    <cellStyle name="Moeda" xfId="3" builtinId="4"/>
    <cellStyle name="Moeda 2" xfId="2" xr:uid="{00000000-0005-0000-0000-000001000000}"/>
    <cellStyle name="Normal" xfId="0" builtinId="0"/>
    <cellStyle name="Porcentagem" xfId="1" builtinId="5"/>
  </cellStyles>
  <dxfs count="1"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FFFF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ibel\Documents\PREFEITURAS\PREFEITURA%20DE%20IPUIUNA\2025\2&#170;%20ETAPA%20CRECHE\PO%20-%20Planilha%20Or&#231;ament&#225;ria%20-%20REV01%20para%20fase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ADOS"/>
      <sheetName val="NOVO"/>
      <sheetName val="BDI"/>
      <sheetName val="ORÇAMENTO"/>
      <sheetName val="CÁLCULO"/>
      <sheetName val="CRITÉRIO MEDIÇÕES"/>
      <sheetName val="CRONO"/>
      <sheetName val="QCI - não utilizar e não exclui"/>
    </sheetNames>
    <sheetDataSet>
      <sheetData sheetId="0">
        <row r="3">
          <cell r="O3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35"/>
  <sheetViews>
    <sheetView showGridLines="0" tabSelected="1" zoomScale="70" zoomScaleNormal="70" workbookViewId="0">
      <pane xSplit="1" ySplit="18" topLeftCell="E19" activePane="bottomRight" state="frozen"/>
      <selection pane="topRight" activeCell="B1" sqref="B1"/>
      <selection pane="bottomLeft" activeCell="A17" sqref="A17"/>
      <selection pane="bottomRight" activeCell="K29" sqref="K29"/>
    </sheetView>
  </sheetViews>
  <sheetFormatPr defaultRowHeight="15" x14ac:dyDescent="0.25"/>
  <cols>
    <col min="1" max="1" width="2.42578125" customWidth="1"/>
    <col min="2" max="2" width="21.28515625" customWidth="1"/>
    <col min="3" max="3" width="16.28515625" bestFit="1" customWidth="1"/>
    <col min="4" max="4" width="21.42578125" customWidth="1"/>
    <col min="5" max="5" width="64.28515625" customWidth="1"/>
    <col min="6" max="6" width="12.85546875" customWidth="1"/>
    <col min="7" max="7" width="20.5703125" customWidth="1"/>
    <col min="8" max="8" width="18.5703125" customWidth="1"/>
    <col min="9" max="9" width="26.28515625" bestFit="1" customWidth="1"/>
    <col min="10" max="11" width="18.5703125" customWidth="1"/>
    <col min="12" max="12" width="33.42578125" bestFit="1" customWidth="1"/>
    <col min="13" max="15" width="18.5703125" customWidth="1"/>
    <col min="16" max="16" width="20.5703125" customWidth="1"/>
    <col min="17" max="17" width="18.5703125" customWidth="1"/>
    <col min="18" max="20" width="20.5703125" customWidth="1"/>
    <col min="21" max="21" width="18.5703125" customWidth="1"/>
    <col min="22" max="22" width="26.28515625" bestFit="1" customWidth="1"/>
    <col min="23" max="23" width="9.5703125" customWidth="1"/>
    <col min="24" max="24" width="29.140625" customWidth="1"/>
    <col min="25" max="25" width="8.140625" customWidth="1"/>
    <col min="26" max="26" width="13" customWidth="1"/>
    <col min="27" max="27" width="13.42578125" customWidth="1"/>
    <col min="28" max="28" width="13.7109375" customWidth="1"/>
    <col min="29" max="29" width="14.42578125" customWidth="1"/>
    <col min="30" max="30" width="10.85546875" customWidth="1"/>
    <col min="31" max="31" width="11.5703125" customWidth="1"/>
    <col min="32" max="32" width="14" customWidth="1"/>
    <col min="33" max="33" width="9.140625" customWidth="1"/>
    <col min="35" max="35" width="12.42578125" customWidth="1"/>
  </cols>
  <sheetData>
    <row r="1" spans="2:50" ht="15.75" thickBot="1" x14ac:dyDescent="0.3"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2:50" ht="22.5" thickTop="1" thickBot="1" x14ac:dyDescent="0.3">
      <c r="B2" s="98" t="s">
        <v>84</v>
      </c>
      <c r="C2" s="99"/>
      <c r="D2" s="99"/>
      <c r="E2" s="99"/>
      <c r="F2" s="100"/>
      <c r="G2" s="5" t="s">
        <v>2</v>
      </c>
      <c r="H2" s="8" t="s">
        <v>348</v>
      </c>
      <c r="I2" s="5" t="s">
        <v>3</v>
      </c>
      <c r="J2" s="10" t="s">
        <v>347</v>
      </c>
      <c r="K2" s="1"/>
      <c r="L2" s="69" t="s">
        <v>0</v>
      </c>
      <c r="M2" s="1"/>
      <c r="N2" s="1"/>
      <c r="O2" s="1"/>
      <c r="P2" s="1"/>
      <c r="Q2" s="1"/>
      <c r="R2" s="1"/>
      <c r="S2" s="1"/>
      <c r="T2" s="1"/>
      <c r="AD2" s="1"/>
      <c r="AE2" s="1"/>
    </row>
    <row r="3" spans="2:50" ht="16.5" thickTop="1" thickBot="1" x14ac:dyDescent="0.3">
      <c r="B3" s="2" t="s">
        <v>29</v>
      </c>
      <c r="C3" s="101" t="s">
        <v>88</v>
      </c>
      <c r="D3" s="101"/>
      <c r="E3" s="101"/>
      <c r="F3" s="102"/>
      <c r="G3" s="4" t="s">
        <v>42</v>
      </c>
      <c r="H3" s="9" t="s">
        <v>353</v>
      </c>
      <c r="I3" s="3" t="s">
        <v>5</v>
      </c>
      <c r="J3" s="11">
        <v>46003</v>
      </c>
      <c r="K3" s="1"/>
      <c r="L3" s="20" t="s">
        <v>37</v>
      </c>
      <c r="M3" s="1"/>
      <c r="N3" s="1"/>
      <c r="O3" s="1"/>
      <c r="P3" s="1"/>
      <c r="Q3" s="1"/>
      <c r="R3" s="1"/>
      <c r="S3" s="1"/>
      <c r="T3" s="1"/>
      <c r="AE3" s="1"/>
    </row>
    <row r="4" spans="2:50" ht="16.5" thickTop="1" thickBot="1" x14ac:dyDescent="0.3">
      <c r="B4" s="2" t="s">
        <v>7</v>
      </c>
      <c r="C4" s="101" t="s">
        <v>89</v>
      </c>
      <c r="D4" s="101"/>
      <c r="E4" s="101"/>
      <c r="F4" s="101"/>
      <c r="G4" s="3" t="s">
        <v>11</v>
      </c>
      <c r="H4" s="70" t="s">
        <v>350</v>
      </c>
      <c r="I4" s="3" t="s">
        <v>12</v>
      </c>
      <c r="J4" s="12" t="s">
        <v>349</v>
      </c>
      <c r="K4" s="1"/>
      <c r="L4" s="21" t="s">
        <v>38</v>
      </c>
      <c r="M4" s="1"/>
      <c r="N4" s="1"/>
      <c r="O4" s="1"/>
      <c r="P4" s="1"/>
      <c r="Q4" s="1"/>
      <c r="R4" s="1"/>
      <c r="S4" s="1"/>
      <c r="T4" s="1"/>
      <c r="AE4" s="1"/>
    </row>
    <row r="5" spans="2:50" ht="16.5" thickTop="1" thickBot="1" x14ac:dyDescent="0.3">
      <c r="B5" s="2" t="s">
        <v>9</v>
      </c>
      <c r="C5" s="13"/>
      <c r="D5" s="3" t="s">
        <v>10</v>
      </c>
      <c r="E5" s="103" t="s">
        <v>352</v>
      </c>
      <c r="F5" s="104"/>
      <c r="G5" s="72" t="s">
        <v>15</v>
      </c>
      <c r="H5" s="73">
        <f>'Detalhamento do BDI'!F3</f>
        <v>0.23563808076718162</v>
      </c>
      <c r="I5" s="72" t="s">
        <v>16</v>
      </c>
      <c r="J5" s="12"/>
      <c r="L5" s="22" t="s">
        <v>1</v>
      </c>
    </row>
    <row r="6" spans="2:50" ht="15" customHeight="1" thickBot="1" x14ac:dyDescent="0.3">
      <c r="B6" s="65" t="s">
        <v>14</v>
      </c>
      <c r="C6" s="64" t="s">
        <v>345</v>
      </c>
      <c r="D6" s="110" t="s">
        <v>35</v>
      </c>
      <c r="E6" s="111"/>
      <c r="F6" s="67"/>
      <c r="G6" s="66" t="s">
        <v>82</v>
      </c>
      <c r="H6" s="23" t="s">
        <v>344</v>
      </c>
      <c r="I6" s="66" t="s">
        <v>83</v>
      </c>
      <c r="J6" s="23" t="s">
        <v>354</v>
      </c>
    </row>
    <row r="7" spans="2:50" ht="15.75" customHeight="1" thickBot="1" x14ac:dyDescent="0.3">
      <c r="B7" s="66" t="s">
        <v>43</v>
      </c>
      <c r="C7" s="23" t="s">
        <v>346</v>
      </c>
      <c r="D7" s="110" t="s">
        <v>36</v>
      </c>
      <c r="E7" s="111"/>
      <c r="F7" s="67"/>
      <c r="G7" s="66" t="s">
        <v>76</v>
      </c>
      <c r="H7" s="23" t="s">
        <v>351</v>
      </c>
      <c r="I7" s="66" t="s">
        <v>77</v>
      </c>
      <c r="J7" s="23" t="s">
        <v>355</v>
      </c>
    </row>
    <row r="8" spans="2:50" ht="15.75" thickBot="1" x14ac:dyDescent="0.3"/>
    <row r="9" spans="2:50" ht="15" customHeight="1" thickBot="1" x14ac:dyDescent="0.3">
      <c r="B9" s="62" t="s">
        <v>22</v>
      </c>
      <c r="C9" s="112" t="s">
        <v>46</v>
      </c>
      <c r="D9" s="113"/>
    </row>
    <row r="10" spans="2:50" ht="15.75" customHeight="1" thickBot="1" x14ac:dyDescent="0.3">
      <c r="B10" s="60" t="s">
        <v>40</v>
      </c>
      <c r="C10" s="108">
        <v>45748</v>
      </c>
      <c r="D10" s="109"/>
      <c r="E10" s="68"/>
    </row>
    <row r="11" spans="2:50" ht="15.75" customHeight="1" thickBot="1" x14ac:dyDescent="0.3">
      <c r="B11" s="60" t="s">
        <v>44</v>
      </c>
      <c r="C11" s="108">
        <v>45748</v>
      </c>
      <c r="D11" s="109"/>
    </row>
    <row r="12" spans="2:50" ht="15.75" customHeight="1" thickBot="1" x14ac:dyDescent="0.3">
      <c r="B12" s="60" t="s">
        <v>41</v>
      </c>
      <c r="C12" s="108">
        <v>45748</v>
      </c>
      <c r="D12" s="109"/>
    </row>
    <row r="13" spans="2:50" ht="15.75" thickBot="1" x14ac:dyDescent="0.3">
      <c r="B13" s="61" t="s">
        <v>45</v>
      </c>
      <c r="C13" s="108">
        <v>45748</v>
      </c>
      <c r="D13" s="109"/>
    </row>
    <row r="14" spans="2:50" ht="15.75" thickBot="1" x14ac:dyDescent="0.3">
      <c r="B14" s="71"/>
      <c r="C14" s="74"/>
      <c r="D14" s="74"/>
    </row>
    <row r="15" spans="2:50" ht="15.75" customHeight="1" thickBot="1" x14ac:dyDescent="0.3">
      <c r="B15" s="105" t="s">
        <v>80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7"/>
      <c r="M15" s="118" t="s">
        <v>81</v>
      </c>
      <c r="N15" s="119"/>
      <c r="O15" s="119"/>
      <c r="P15" s="119"/>
      <c r="Q15" s="119"/>
      <c r="R15" s="119"/>
      <c r="S15" s="119"/>
      <c r="T15" s="120"/>
    </row>
    <row r="16" spans="2:50" ht="15.75" thickBot="1" x14ac:dyDescent="0.3">
      <c r="B16" s="114"/>
      <c r="C16" s="76"/>
      <c r="D16" s="76"/>
      <c r="E16" s="76"/>
      <c r="F16" s="76"/>
      <c r="G16" s="76"/>
      <c r="H16" s="6" t="s">
        <v>85</v>
      </c>
      <c r="I16" s="76"/>
      <c r="J16" s="76"/>
      <c r="K16" s="77"/>
      <c r="L16" s="6" t="s">
        <v>28</v>
      </c>
      <c r="M16" s="116"/>
      <c r="N16" s="116"/>
      <c r="O16" s="93"/>
      <c r="P16" s="116"/>
      <c r="Q16" s="80" t="s">
        <v>71</v>
      </c>
      <c r="R16" s="80" t="s">
        <v>72</v>
      </c>
      <c r="S16" s="80" t="s">
        <v>79</v>
      </c>
      <c r="T16" s="80" t="s">
        <v>73</v>
      </c>
    </row>
    <row r="17" spans="1:22" ht="15.75" thickBot="1" x14ac:dyDescent="0.3">
      <c r="B17" s="115"/>
      <c r="C17" s="78"/>
      <c r="D17" s="78"/>
      <c r="E17" s="78"/>
      <c r="F17" s="78"/>
      <c r="G17" s="78"/>
      <c r="H17" s="75" t="s">
        <v>86</v>
      </c>
      <c r="I17" s="78"/>
      <c r="J17" s="78"/>
      <c r="K17" s="79"/>
      <c r="L17" s="88">
        <f>SUM(L19:L135)</f>
        <v>1049000.0000000005</v>
      </c>
      <c r="M17" s="117"/>
      <c r="N17" s="117"/>
      <c r="O17" s="94"/>
      <c r="P17" s="117"/>
      <c r="Q17" s="86">
        <f>SUM(Q19:Q135)</f>
        <v>104644.6272</v>
      </c>
      <c r="R17" s="86">
        <f>SUM(R19:R135)</f>
        <v>673927.35350000008</v>
      </c>
      <c r="S17" s="92">
        <f>IF(L17=0,0,R17/L17)</f>
        <v>0.64244742945662514</v>
      </c>
      <c r="T17" s="86">
        <f>SUM(T19:T135)</f>
        <v>375072.64649999997</v>
      </c>
    </row>
    <row r="18" spans="1:22" ht="45.75" thickBot="1" x14ac:dyDescent="0.3">
      <c r="A18" s="1"/>
      <c r="B18" s="6" t="s">
        <v>20</v>
      </c>
      <c r="C18" s="6" t="s">
        <v>21</v>
      </c>
      <c r="D18" s="6" t="s">
        <v>22</v>
      </c>
      <c r="E18" s="7" t="s">
        <v>23</v>
      </c>
      <c r="F18" s="6" t="s">
        <v>24</v>
      </c>
      <c r="G18" s="6" t="s">
        <v>25</v>
      </c>
      <c r="H18" s="6" t="s">
        <v>34</v>
      </c>
      <c r="I18" s="6" t="s">
        <v>26</v>
      </c>
      <c r="J18" s="6" t="s">
        <v>33</v>
      </c>
      <c r="K18" s="7" t="s">
        <v>39</v>
      </c>
      <c r="L18" s="6" t="s">
        <v>32</v>
      </c>
      <c r="M18" s="81" t="s">
        <v>87</v>
      </c>
      <c r="N18" s="81" t="s">
        <v>67</v>
      </c>
      <c r="O18" s="81" t="s">
        <v>69</v>
      </c>
      <c r="P18" s="80" t="s">
        <v>74</v>
      </c>
      <c r="Q18" s="81" t="s">
        <v>68</v>
      </c>
      <c r="R18" s="80" t="s">
        <v>70</v>
      </c>
      <c r="S18" s="80" t="s">
        <v>78</v>
      </c>
      <c r="T18" s="80" t="s">
        <v>75</v>
      </c>
      <c r="V18" s="63"/>
    </row>
    <row r="19" spans="1:22" ht="15" customHeight="1" x14ac:dyDescent="0.25">
      <c r="A19" s="1"/>
      <c r="B19" s="16" t="s">
        <v>90</v>
      </c>
      <c r="C19" s="16" t="s">
        <v>40</v>
      </c>
      <c r="D19" s="16" t="s">
        <v>91</v>
      </c>
      <c r="E19" s="95" t="s">
        <v>92</v>
      </c>
      <c r="F19" s="17" t="s">
        <v>93</v>
      </c>
      <c r="G19" s="96">
        <v>10</v>
      </c>
      <c r="H19" s="91">
        <v>505.06</v>
      </c>
      <c r="I19" s="82">
        <v>0.2356</v>
      </c>
      <c r="J19" s="89">
        <f t="shared" ref="J19:J135" si="0">ROUND(IF(LEFT($H$17,5)="CUSTO",H19,H19/(1+I19)),2)</f>
        <v>505.06</v>
      </c>
      <c r="K19" s="90">
        <f t="shared" ref="K19:K135" si="1">ROUND(J19*(1+I19),2)</f>
        <v>624.04999999999995</v>
      </c>
      <c r="L19" s="85">
        <f t="shared" ref="L19:L135" si="2">ROUND(G19*K19,2)</f>
        <v>6240.5</v>
      </c>
      <c r="M19" s="97">
        <v>10</v>
      </c>
      <c r="N19" s="97">
        <v>0</v>
      </c>
      <c r="O19" s="97">
        <f t="shared" ref="O19:O25" si="3">N19+M19</f>
        <v>10</v>
      </c>
      <c r="P19" s="83">
        <f>G19-O19</f>
        <v>0</v>
      </c>
      <c r="Q19" s="87">
        <f t="shared" ref="Q19:R26" si="4">N19*K19</f>
        <v>0</v>
      </c>
      <c r="R19" s="87">
        <f>O19*K19</f>
        <v>6240.5</v>
      </c>
      <c r="S19" s="84">
        <f t="shared" ref="S19:S42" si="5">ROUND(IF(R19=0,0,R19/L19),2)</f>
        <v>1</v>
      </c>
      <c r="T19" s="85">
        <f t="shared" ref="T19:T42" si="6">L19-R19</f>
        <v>0</v>
      </c>
      <c r="V19" s="63"/>
    </row>
    <row r="20" spans="1:22" x14ac:dyDescent="0.25">
      <c r="A20" s="1"/>
      <c r="B20" s="16" t="s">
        <v>94</v>
      </c>
      <c r="C20" s="16" t="s">
        <v>45</v>
      </c>
      <c r="D20" s="16" t="s">
        <v>95</v>
      </c>
      <c r="E20" s="95" t="s">
        <v>96</v>
      </c>
      <c r="F20" s="17" t="s">
        <v>97</v>
      </c>
      <c r="G20" s="96">
        <v>6</v>
      </c>
      <c r="H20" s="91">
        <v>1000</v>
      </c>
      <c r="I20" s="82">
        <v>0.2356</v>
      </c>
      <c r="J20" s="89">
        <f t="shared" si="0"/>
        <v>1000</v>
      </c>
      <c r="K20" s="90">
        <f t="shared" si="1"/>
        <v>1235.5999999999999</v>
      </c>
      <c r="L20" s="85">
        <f t="shared" si="2"/>
        <v>7413.6</v>
      </c>
      <c r="M20" s="97">
        <v>2</v>
      </c>
      <c r="N20" s="97">
        <v>1</v>
      </c>
      <c r="O20" s="97">
        <f t="shared" si="3"/>
        <v>3</v>
      </c>
      <c r="P20" s="83">
        <f t="shared" ref="P20:P135" si="7">G20-O20</f>
        <v>3</v>
      </c>
      <c r="Q20" s="87">
        <f t="shared" si="4"/>
        <v>1235.5999999999999</v>
      </c>
      <c r="R20" s="87">
        <f t="shared" ref="R20:R83" si="8">O20*K20</f>
        <v>3706.7999999999997</v>
      </c>
      <c r="S20" s="84">
        <f t="shared" si="5"/>
        <v>0.5</v>
      </c>
      <c r="T20" s="85">
        <f t="shared" si="6"/>
        <v>3706.8000000000006</v>
      </c>
      <c r="V20" s="63"/>
    </row>
    <row r="21" spans="1:22" x14ac:dyDescent="0.25">
      <c r="A21" s="1"/>
      <c r="B21" s="16" t="s">
        <v>98</v>
      </c>
      <c r="C21" s="16" t="s">
        <v>45</v>
      </c>
      <c r="D21" s="16" t="s">
        <v>99</v>
      </c>
      <c r="E21" s="95" t="s">
        <v>100</v>
      </c>
      <c r="F21" s="17" t="s">
        <v>97</v>
      </c>
      <c r="G21" s="96">
        <v>6</v>
      </c>
      <c r="H21" s="91">
        <v>1450</v>
      </c>
      <c r="I21" s="82">
        <v>0.2356</v>
      </c>
      <c r="J21" s="89">
        <f t="shared" si="0"/>
        <v>1450</v>
      </c>
      <c r="K21" s="90">
        <f t="shared" si="1"/>
        <v>1791.62</v>
      </c>
      <c r="L21" s="85">
        <f t="shared" si="2"/>
        <v>10749.72</v>
      </c>
      <c r="M21" s="97">
        <v>2</v>
      </c>
      <c r="N21" s="97">
        <v>1</v>
      </c>
      <c r="O21" s="97">
        <f t="shared" si="3"/>
        <v>3</v>
      </c>
      <c r="P21" s="83">
        <f t="shared" si="7"/>
        <v>3</v>
      </c>
      <c r="Q21" s="87">
        <f t="shared" si="4"/>
        <v>1791.62</v>
      </c>
      <c r="R21" s="87">
        <f t="shared" si="8"/>
        <v>5374.86</v>
      </c>
      <c r="S21" s="84">
        <f t="shared" si="5"/>
        <v>0.5</v>
      </c>
      <c r="T21" s="85">
        <f t="shared" si="6"/>
        <v>5374.86</v>
      </c>
      <c r="V21" s="63"/>
    </row>
    <row r="22" spans="1:22" x14ac:dyDescent="0.25">
      <c r="A22" s="1"/>
      <c r="B22" s="16" t="s">
        <v>101</v>
      </c>
      <c r="C22" s="16" t="s">
        <v>45</v>
      </c>
      <c r="D22" s="16" t="s">
        <v>102</v>
      </c>
      <c r="E22" s="95" t="s">
        <v>103</v>
      </c>
      <c r="F22" s="17" t="s">
        <v>104</v>
      </c>
      <c r="G22" s="96">
        <v>2</v>
      </c>
      <c r="H22" s="91">
        <v>1200</v>
      </c>
      <c r="I22" s="82">
        <v>0.2356</v>
      </c>
      <c r="J22" s="89">
        <f t="shared" si="0"/>
        <v>1200</v>
      </c>
      <c r="K22" s="90">
        <f t="shared" si="1"/>
        <v>1482.72</v>
      </c>
      <c r="L22" s="85">
        <f t="shared" si="2"/>
        <v>2965.44</v>
      </c>
      <c r="M22" s="97">
        <v>0</v>
      </c>
      <c r="N22" s="97">
        <v>0</v>
      </c>
      <c r="O22" s="97">
        <f t="shared" si="3"/>
        <v>0</v>
      </c>
      <c r="P22" s="83">
        <f t="shared" si="7"/>
        <v>2</v>
      </c>
      <c r="Q22" s="87">
        <f t="shared" si="4"/>
        <v>0</v>
      </c>
      <c r="R22" s="87">
        <f t="shared" si="8"/>
        <v>0</v>
      </c>
      <c r="S22" s="84">
        <f t="shared" si="5"/>
        <v>0</v>
      </c>
      <c r="T22" s="85">
        <f t="shared" si="6"/>
        <v>2965.44</v>
      </c>
      <c r="V22" s="63"/>
    </row>
    <row r="23" spans="1:22" x14ac:dyDescent="0.25">
      <c r="A23" s="1"/>
      <c r="B23" s="16" t="s">
        <v>105</v>
      </c>
      <c r="C23" s="16" t="s">
        <v>45</v>
      </c>
      <c r="D23" s="16" t="s">
        <v>106</v>
      </c>
      <c r="E23" s="95" t="s">
        <v>107</v>
      </c>
      <c r="F23" s="17" t="s">
        <v>104</v>
      </c>
      <c r="G23" s="96">
        <v>2</v>
      </c>
      <c r="H23" s="91">
        <v>1200</v>
      </c>
      <c r="I23" s="82">
        <v>0.2356</v>
      </c>
      <c r="J23" s="89">
        <f t="shared" si="0"/>
        <v>1200</v>
      </c>
      <c r="K23" s="90">
        <f t="shared" si="1"/>
        <v>1482.72</v>
      </c>
      <c r="L23" s="85">
        <f t="shared" si="2"/>
        <v>2965.44</v>
      </c>
      <c r="M23" s="97">
        <v>2</v>
      </c>
      <c r="N23" s="97">
        <v>0</v>
      </c>
      <c r="O23" s="97">
        <f t="shared" si="3"/>
        <v>2</v>
      </c>
      <c r="P23" s="83">
        <f t="shared" si="7"/>
        <v>0</v>
      </c>
      <c r="Q23" s="87">
        <f t="shared" si="4"/>
        <v>0</v>
      </c>
      <c r="R23" s="87">
        <f t="shared" si="8"/>
        <v>2965.44</v>
      </c>
      <c r="S23" s="84">
        <f t="shared" si="5"/>
        <v>1</v>
      </c>
      <c r="T23" s="85">
        <f t="shared" si="6"/>
        <v>0</v>
      </c>
      <c r="V23" s="63"/>
    </row>
    <row r="24" spans="1:22" ht="30" x14ac:dyDescent="0.25">
      <c r="A24" s="1"/>
      <c r="B24" s="16" t="s">
        <v>108</v>
      </c>
      <c r="C24" s="16" t="s">
        <v>40</v>
      </c>
      <c r="D24" s="16" t="s">
        <v>109</v>
      </c>
      <c r="E24" s="95" t="s">
        <v>110</v>
      </c>
      <c r="F24" s="17" t="s">
        <v>111</v>
      </c>
      <c r="G24" s="96">
        <v>192</v>
      </c>
      <c r="H24" s="91">
        <v>131.44</v>
      </c>
      <c r="I24" s="82">
        <v>0.2356</v>
      </c>
      <c r="J24" s="89">
        <f t="shared" si="0"/>
        <v>131.44</v>
      </c>
      <c r="K24" s="90">
        <f t="shared" si="1"/>
        <v>162.41</v>
      </c>
      <c r="L24" s="85">
        <f t="shared" si="2"/>
        <v>31182.720000000001</v>
      </c>
      <c r="M24" s="97">
        <v>64</v>
      </c>
      <c r="N24" s="97">
        <v>32</v>
      </c>
      <c r="O24" s="97">
        <f t="shared" si="3"/>
        <v>96</v>
      </c>
      <c r="P24" s="83">
        <f t="shared" si="7"/>
        <v>96</v>
      </c>
      <c r="Q24" s="87">
        <f t="shared" si="4"/>
        <v>5197.12</v>
      </c>
      <c r="R24" s="87">
        <f t="shared" si="8"/>
        <v>15591.36</v>
      </c>
      <c r="S24" s="84">
        <f t="shared" si="5"/>
        <v>0.5</v>
      </c>
      <c r="T24" s="85">
        <f t="shared" si="6"/>
        <v>15591.36</v>
      </c>
      <c r="V24" s="63"/>
    </row>
    <row r="25" spans="1:22" x14ac:dyDescent="0.25">
      <c r="A25" s="1"/>
      <c r="B25" s="16" t="s">
        <v>112</v>
      </c>
      <c r="C25" s="16" t="s">
        <v>40</v>
      </c>
      <c r="D25" s="16" t="s">
        <v>113</v>
      </c>
      <c r="E25" s="95" t="s">
        <v>114</v>
      </c>
      <c r="F25" s="17" t="s">
        <v>111</v>
      </c>
      <c r="G25" s="96">
        <v>384</v>
      </c>
      <c r="H25" s="91">
        <v>96.3</v>
      </c>
      <c r="I25" s="82">
        <v>0.2356</v>
      </c>
      <c r="J25" s="89">
        <f t="shared" si="0"/>
        <v>96.3</v>
      </c>
      <c r="K25" s="90">
        <f t="shared" si="1"/>
        <v>118.99</v>
      </c>
      <c r="L25" s="85">
        <f t="shared" si="2"/>
        <v>45692.160000000003</v>
      </c>
      <c r="M25" s="97">
        <v>128</v>
      </c>
      <c r="N25" s="97">
        <v>64</v>
      </c>
      <c r="O25" s="97">
        <f t="shared" si="3"/>
        <v>192</v>
      </c>
      <c r="P25" s="83">
        <f t="shared" si="7"/>
        <v>192</v>
      </c>
      <c r="Q25" s="87">
        <f t="shared" si="4"/>
        <v>7615.36</v>
      </c>
      <c r="R25" s="87">
        <f t="shared" si="8"/>
        <v>22846.079999999998</v>
      </c>
      <c r="S25" s="84">
        <f t="shared" si="5"/>
        <v>0.5</v>
      </c>
      <c r="T25" s="85">
        <f t="shared" si="6"/>
        <v>22846.080000000005</v>
      </c>
      <c r="V25" s="63"/>
    </row>
    <row r="26" spans="1:22" ht="30" x14ac:dyDescent="0.25">
      <c r="A26" s="1"/>
      <c r="B26" s="16" t="s">
        <v>115</v>
      </c>
      <c r="C26" s="16" t="s">
        <v>116</v>
      </c>
      <c r="D26" s="16" t="s">
        <v>117</v>
      </c>
      <c r="E26" s="95" t="s">
        <v>118</v>
      </c>
      <c r="F26" s="17" t="s">
        <v>119</v>
      </c>
      <c r="G26" s="96">
        <v>9693.31</v>
      </c>
      <c r="H26" s="91">
        <v>26.13</v>
      </c>
      <c r="I26" s="82">
        <v>0.2356</v>
      </c>
      <c r="J26" s="89">
        <f t="shared" si="0"/>
        <v>26.13</v>
      </c>
      <c r="K26" s="90">
        <f t="shared" si="1"/>
        <v>32.29</v>
      </c>
      <c r="L26" s="85">
        <f t="shared" si="2"/>
        <v>312996.98</v>
      </c>
      <c r="M26" s="97">
        <f>G26</f>
        <v>9693.31</v>
      </c>
      <c r="N26" s="97">
        <v>0</v>
      </c>
      <c r="O26" s="97">
        <f t="shared" ref="O26:O81" si="9">N26+M26</f>
        <v>9693.31</v>
      </c>
      <c r="P26" s="83">
        <f t="shared" si="7"/>
        <v>0</v>
      </c>
      <c r="Q26" s="87">
        <f t="shared" si="4"/>
        <v>0</v>
      </c>
      <c r="R26" s="87">
        <f t="shared" si="8"/>
        <v>312996.97989999998</v>
      </c>
      <c r="S26" s="84">
        <f t="shared" si="5"/>
        <v>1</v>
      </c>
      <c r="T26" s="85">
        <f t="shared" si="6"/>
        <v>1.0000000474974513E-4</v>
      </c>
      <c r="V26" s="63"/>
    </row>
    <row r="27" spans="1:22" ht="30" x14ac:dyDescent="0.25">
      <c r="A27" s="1"/>
      <c r="B27" s="16" t="s">
        <v>120</v>
      </c>
      <c r="C27" s="16" t="s">
        <v>116</v>
      </c>
      <c r="D27" s="16" t="s">
        <v>121</v>
      </c>
      <c r="E27" s="95" t="s">
        <v>122</v>
      </c>
      <c r="F27" s="17" t="s">
        <v>93</v>
      </c>
      <c r="G27" s="96">
        <v>850.66</v>
      </c>
      <c r="H27" s="91">
        <v>218.65</v>
      </c>
      <c r="I27" s="82">
        <v>0.2356</v>
      </c>
      <c r="J27" s="89">
        <f t="shared" si="0"/>
        <v>218.65</v>
      </c>
      <c r="K27" s="90">
        <f t="shared" si="1"/>
        <v>270.16000000000003</v>
      </c>
      <c r="L27" s="85">
        <f t="shared" si="2"/>
        <v>229814.31</v>
      </c>
      <c r="M27" s="97">
        <f>425.33+212.66</f>
        <v>637.99</v>
      </c>
      <c r="N27" s="97">
        <v>212.67</v>
      </c>
      <c r="O27" s="97">
        <f t="shared" si="9"/>
        <v>850.66</v>
      </c>
      <c r="P27" s="83">
        <f t="shared" si="7"/>
        <v>0</v>
      </c>
      <c r="Q27" s="87">
        <f>N27*K27</f>
        <v>57454.927200000006</v>
      </c>
      <c r="R27" s="87">
        <f t="shared" si="8"/>
        <v>229814.30560000002</v>
      </c>
      <c r="S27" s="84">
        <f t="shared" si="5"/>
        <v>1</v>
      </c>
      <c r="T27" s="85">
        <f t="shared" si="6"/>
        <v>4.3999999761581421E-3</v>
      </c>
      <c r="V27" s="63"/>
    </row>
    <row r="28" spans="1:22" ht="45" x14ac:dyDescent="0.25">
      <c r="A28" s="1"/>
      <c r="B28" s="16" t="s">
        <v>123</v>
      </c>
      <c r="C28" s="16" t="s">
        <v>40</v>
      </c>
      <c r="D28" s="16" t="s">
        <v>124</v>
      </c>
      <c r="E28" s="95" t="s">
        <v>125</v>
      </c>
      <c r="F28" s="17" t="s">
        <v>126</v>
      </c>
      <c r="G28" s="96">
        <v>69.150000000000006</v>
      </c>
      <c r="H28" s="91">
        <v>102.23</v>
      </c>
      <c r="I28" s="82">
        <v>0.2356</v>
      </c>
      <c r="J28" s="89">
        <f t="shared" si="0"/>
        <v>102.23</v>
      </c>
      <c r="K28" s="90">
        <f t="shared" si="1"/>
        <v>126.32</v>
      </c>
      <c r="L28" s="85">
        <f t="shared" si="2"/>
        <v>8735.0300000000007</v>
      </c>
      <c r="M28" s="97">
        <v>69.150000000000006</v>
      </c>
      <c r="N28" s="97">
        <v>0</v>
      </c>
      <c r="O28" s="97">
        <f t="shared" si="9"/>
        <v>69.150000000000006</v>
      </c>
      <c r="P28" s="83">
        <f t="shared" si="7"/>
        <v>0</v>
      </c>
      <c r="Q28" s="87">
        <f t="shared" ref="Q28:Q91" si="10">N28*K28</f>
        <v>0</v>
      </c>
      <c r="R28" s="87">
        <f t="shared" si="8"/>
        <v>8735.0280000000002</v>
      </c>
      <c r="S28" s="84">
        <f t="shared" si="5"/>
        <v>1</v>
      </c>
      <c r="T28" s="85">
        <f t="shared" si="6"/>
        <v>2.0000000004074536E-3</v>
      </c>
      <c r="V28" s="63"/>
    </row>
    <row r="29" spans="1:22" ht="30" x14ac:dyDescent="0.25">
      <c r="A29" s="1"/>
      <c r="B29" s="16" t="s">
        <v>127</v>
      </c>
      <c r="C29" s="16" t="s">
        <v>40</v>
      </c>
      <c r="D29" s="16">
        <v>94231</v>
      </c>
      <c r="E29" s="95" t="s">
        <v>128</v>
      </c>
      <c r="F29" s="17" t="s">
        <v>126</v>
      </c>
      <c r="G29" s="96">
        <v>93.6</v>
      </c>
      <c r="H29" s="91">
        <v>58.93</v>
      </c>
      <c r="I29" s="82">
        <v>0.2356</v>
      </c>
      <c r="J29" s="89">
        <f t="shared" si="0"/>
        <v>58.93</v>
      </c>
      <c r="K29" s="90">
        <f t="shared" si="1"/>
        <v>72.81</v>
      </c>
      <c r="L29" s="85">
        <f t="shared" si="2"/>
        <v>6815.02</v>
      </c>
      <c r="M29" s="97">
        <v>0</v>
      </c>
      <c r="N29" s="97">
        <v>0</v>
      </c>
      <c r="O29" s="97">
        <f t="shared" si="9"/>
        <v>0</v>
      </c>
      <c r="P29" s="83">
        <f t="shared" si="7"/>
        <v>93.6</v>
      </c>
      <c r="Q29" s="87">
        <f t="shared" si="10"/>
        <v>0</v>
      </c>
      <c r="R29" s="87">
        <f t="shared" si="8"/>
        <v>0</v>
      </c>
      <c r="S29" s="84">
        <f t="shared" si="5"/>
        <v>0</v>
      </c>
      <c r="T29" s="85">
        <f t="shared" si="6"/>
        <v>6815.02</v>
      </c>
      <c r="V29" s="63"/>
    </row>
    <row r="30" spans="1:22" ht="30" x14ac:dyDescent="0.25">
      <c r="A30" s="1"/>
      <c r="B30" s="16" t="s">
        <v>129</v>
      </c>
      <c r="C30" s="16" t="s">
        <v>40</v>
      </c>
      <c r="D30" s="16">
        <v>94231</v>
      </c>
      <c r="E30" s="95" t="s">
        <v>128</v>
      </c>
      <c r="F30" s="17" t="s">
        <v>126</v>
      </c>
      <c r="G30" s="96">
        <v>45.7</v>
      </c>
      <c r="H30" s="91">
        <v>58.93</v>
      </c>
      <c r="I30" s="82">
        <v>0.2356</v>
      </c>
      <c r="J30" s="89">
        <f t="shared" si="0"/>
        <v>58.93</v>
      </c>
      <c r="K30" s="90">
        <f t="shared" si="1"/>
        <v>72.81</v>
      </c>
      <c r="L30" s="85">
        <f t="shared" si="2"/>
        <v>3327.42</v>
      </c>
      <c r="M30" s="97">
        <v>0</v>
      </c>
      <c r="N30" s="97">
        <v>0</v>
      </c>
      <c r="O30" s="97">
        <f t="shared" si="9"/>
        <v>0</v>
      </c>
      <c r="P30" s="83">
        <f t="shared" si="7"/>
        <v>45.7</v>
      </c>
      <c r="Q30" s="87">
        <f t="shared" si="10"/>
        <v>0</v>
      </c>
      <c r="R30" s="87">
        <f t="shared" si="8"/>
        <v>0</v>
      </c>
      <c r="S30" s="84">
        <f t="shared" si="5"/>
        <v>0</v>
      </c>
      <c r="T30" s="85">
        <f t="shared" si="6"/>
        <v>3327.42</v>
      </c>
      <c r="V30" s="63"/>
    </row>
    <row r="31" spans="1:22" ht="30" x14ac:dyDescent="0.25">
      <c r="A31" s="1"/>
      <c r="B31" s="16" t="s">
        <v>130</v>
      </c>
      <c r="C31" s="16" t="s">
        <v>40</v>
      </c>
      <c r="D31" s="16">
        <v>94231</v>
      </c>
      <c r="E31" s="95" t="s">
        <v>128</v>
      </c>
      <c r="F31" s="17" t="s">
        <v>126</v>
      </c>
      <c r="G31" s="96">
        <v>126.6</v>
      </c>
      <c r="H31" s="91">
        <v>58.93</v>
      </c>
      <c r="I31" s="82">
        <v>0.2356</v>
      </c>
      <c r="J31" s="89">
        <f t="shared" si="0"/>
        <v>58.93</v>
      </c>
      <c r="K31" s="90">
        <f t="shared" si="1"/>
        <v>72.81</v>
      </c>
      <c r="L31" s="85">
        <f t="shared" si="2"/>
        <v>9217.75</v>
      </c>
      <c r="M31" s="97">
        <v>0</v>
      </c>
      <c r="N31" s="97">
        <v>0</v>
      </c>
      <c r="O31" s="97">
        <f t="shared" si="9"/>
        <v>0</v>
      </c>
      <c r="P31" s="83">
        <f t="shared" si="7"/>
        <v>126.6</v>
      </c>
      <c r="Q31" s="87">
        <f t="shared" si="10"/>
        <v>0</v>
      </c>
      <c r="R31" s="87">
        <f t="shared" si="8"/>
        <v>0</v>
      </c>
      <c r="S31" s="84">
        <f t="shared" si="5"/>
        <v>0</v>
      </c>
      <c r="T31" s="85">
        <f t="shared" si="6"/>
        <v>9217.75</v>
      </c>
      <c r="V31" s="63"/>
    </row>
    <row r="32" spans="1:22" x14ac:dyDescent="0.25">
      <c r="A32" s="1"/>
      <c r="B32" s="16" t="s">
        <v>131</v>
      </c>
      <c r="C32" s="16" t="s">
        <v>40</v>
      </c>
      <c r="D32" s="16" t="s">
        <v>132</v>
      </c>
      <c r="E32" s="95" t="s">
        <v>133</v>
      </c>
      <c r="F32" s="17" t="s">
        <v>126</v>
      </c>
      <c r="G32" s="96">
        <v>233.6</v>
      </c>
      <c r="H32" s="91">
        <v>44.79</v>
      </c>
      <c r="I32" s="82">
        <v>0.2356</v>
      </c>
      <c r="J32" s="89">
        <f t="shared" si="0"/>
        <v>44.79</v>
      </c>
      <c r="K32" s="90">
        <f t="shared" si="1"/>
        <v>55.34</v>
      </c>
      <c r="L32" s="85">
        <f t="shared" si="2"/>
        <v>12927.42</v>
      </c>
      <c r="M32" s="97">
        <v>0</v>
      </c>
      <c r="N32" s="97">
        <v>0</v>
      </c>
      <c r="O32" s="97">
        <f t="shared" si="9"/>
        <v>0</v>
      </c>
      <c r="P32" s="83">
        <f t="shared" si="7"/>
        <v>233.6</v>
      </c>
      <c r="Q32" s="87">
        <f t="shared" si="10"/>
        <v>0</v>
      </c>
      <c r="R32" s="87">
        <f t="shared" si="8"/>
        <v>0</v>
      </c>
      <c r="S32" s="84">
        <f t="shared" si="5"/>
        <v>0</v>
      </c>
      <c r="T32" s="85">
        <f t="shared" si="6"/>
        <v>12927.42</v>
      </c>
      <c r="V32" s="63"/>
    </row>
    <row r="33" spans="1:22" ht="45" x14ac:dyDescent="0.25">
      <c r="A33" s="1"/>
      <c r="B33" s="16" t="s">
        <v>134</v>
      </c>
      <c r="C33" s="16" t="s">
        <v>40</v>
      </c>
      <c r="D33" s="16">
        <v>87878</v>
      </c>
      <c r="E33" s="95" t="s">
        <v>135</v>
      </c>
      <c r="F33" s="17" t="s">
        <v>93</v>
      </c>
      <c r="G33" s="96">
        <v>2569.6</v>
      </c>
      <c r="H33" s="91">
        <v>5.22</v>
      </c>
      <c r="I33" s="82">
        <v>0.2356</v>
      </c>
      <c r="J33" s="89">
        <f t="shared" si="0"/>
        <v>5.22</v>
      </c>
      <c r="K33" s="90">
        <f t="shared" si="1"/>
        <v>6.45</v>
      </c>
      <c r="L33" s="85">
        <f t="shared" si="2"/>
        <v>16573.919999999998</v>
      </c>
      <c r="M33" s="97">
        <v>1000</v>
      </c>
      <c r="N33" s="97">
        <v>0</v>
      </c>
      <c r="O33" s="97">
        <f t="shared" si="9"/>
        <v>1000</v>
      </c>
      <c r="P33" s="83">
        <f t="shared" si="7"/>
        <v>1569.6</v>
      </c>
      <c r="Q33" s="87">
        <f t="shared" si="10"/>
        <v>0</v>
      </c>
      <c r="R33" s="87">
        <f t="shared" si="8"/>
        <v>6450</v>
      </c>
      <c r="S33" s="84">
        <f t="shared" si="5"/>
        <v>0.39</v>
      </c>
      <c r="T33" s="85">
        <f t="shared" si="6"/>
        <v>10123.919999999998</v>
      </c>
      <c r="V33" s="63"/>
    </row>
    <row r="34" spans="1:22" ht="60" x14ac:dyDescent="0.25">
      <c r="A34" s="1"/>
      <c r="B34" s="16" t="s">
        <v>136</v>
      </c>
      <c r="C34" s="16" t="s">
        <v>40</v>
      </c>
      <c r="D34" s="16" t="s">
        <v>137</v>
      </c>
      <c r="E34" s="95" t="s">
        <v>138</v>
      </c>
      <c r="F34" s="17" t="s">
        <v>93</v>
      </c>
      <c r="G34" s="96">
        <v>1589.78</v>
      </c>
      <c r="H34" s="91">
        <v>70.5</v>
      </c>
      <c r="I34" s="82">
        <v>0.2356</v>
      </c>
      <c r="J34" s="89">
        <f t="shared" si="0"/>
        <v>70.5</v>
      </c>
      <c r="K34" s="90">
        <f t="shared" si="1"/>
        <v>87.11</v>
      </c>
      <c r="L34" s="85">
        <f t="shared" si="2"/>
        <v>138485.74</v>
      </c>
      <c r="M34" s="97">
        <v>0</v>
      </c>
      <c r="N34" s="97">
        <v>200</v>
      </c>
      <c r="O34" s="97">
        <f t="shared" si="9"/>
        <v>200</v>
      </c>
      <c r="P34" s="83">
        <f t="shared" si="7"/>
        <v>1389.78</v>
      </c>
      <c r="Q34" s="87">
        <f t="shared" si="10"/>
        <v>17422</v>
      </c>
      <c r="R34" s="87">
        <f t="shared" si="8"/>
        <v>17422</v>
      </c>
      <c r="S34" s="84">
        <f t="shared" si="5"/>
        <v>0.13</v>
      </c>
      <c r="T34" s="85">
        <f t="shared" si="6"/>
        <v>121063.73999999999</v>
      </c>
      <c r="V34" s="63"/>
    </row>
    <row r="35" spans="1:22" ht="60" x14ac:dyDescent="0.25">
      <c r="A35" s="1"/>
      <c r="B35" s="16" t="s">
        <v>139</v>
      </c>
      <c r="C35" s="16" t="s">
        <v>40</v>
      </c>
      <c r="D35" s="16" t="s">
        <v>140</v>
      </c>
      <c r="E35" s="95" t="s">
        <v>141</v>
      </c>
      <c r="F35" s="17" t="s">
        <v>93</v>
      </c>
      <c r="G35" s="96">
        <v>979.82</v>
      </c>
      <c r="H35" s="91">
        <v>56.36</v>
      </c>
      <c r="I35" s="82">
        <v>0.2356</v>
      </c>
      <c r="J35" s="89">
        <f t="shared" si="0"/>
        <v>56.36</v>
      </c>
      <c r="K35" s="90">
        <f t="shared" si="1"/>
        <v>69.64</v>
      </c>
      <c r="L35" s="85">
        <f t="shared" si="2"/>
        <v>68234.66</v>
      </c>
      <c r="M35" s="97">
        <v>400</v>
      </c>
      <c r="N35" s="97">
        <v>200</v>
      </c>
      <c r="O35" s="97">
        <f t="shared" si="9"/>
        <v>600</v>
      </c>
      <c r="P35" s="83">
        <f t="shared" si="7"/>
        <v>379.82000000000005</v>
      </c>
      <c r="Q35" s="87">
        <f t="shared" si="10"/>
        <v>13928</v>
      </c>
      <c r="R35" s="87">
        <f t="shared" si="8"/>
        <v>41784</v>
      </c>
      <c r="S35" s="84">
        <f t="shared" si="5"/>
        <v>0.61</v>
      </c>
      <c r="T35" s="85">
        <f t="shared" si="6"/>
        <v>26450.660000000003</v>
      </c>
      <c r="V35" s="63"/>
    </row>
    <row r="36" spans="1:22" ht="30" x14ac:dyDescent="0.25">
      <c r="A36" s="1"/>
      <c r="B36" s="16" t="s">
        <v>142</v>
      </c>
      <c r="C36" s="16" t="s">
        <v>40</v>
      </c>
      <c r="D36" s="16">
        <v>89401</v>
      </c>
      <c r="E36" s="95" t="s">
        <v>143</v>
      </c>
      <c r="F36" s="17" t="s">
        <v>126</v>
      </c>
      <c r="G36" s="96">
        <v>27.6</v>
      </c>
      <c r="H36" s="91">
        <v>11.23</v>
      </c>
      <c r="I36" s="82">
        <v>0.2356</v>
      </c>
      <c r="J36" s="89">
        <f t="shared" si="0"/>
        <v>11.23</v>
      </c>
      <c r="K36" s="90">
        <f t="shared" si="1"/>
        <v>13.88</v>
      </c>
      <c r="L36" s="85">
        <f t="shared" si="2"/>
        <v>383.09</v>
      </c>
      <c r="M36" s="97">
        <v>0</v>
      </c>
      <c r="N36" s="97">
        <v>0</v>
      </c>
      <c r="O36" s="97">
        <f t="shared" si="9"/>
        <v>0</v>
      </c>
      <c r="P36" s="83">
        <f t="shared" si="7"/>
        <v>27.6</v>
      </c>
      <c r="Q36" s="87">
        <f t="shared" si="10"/>
        <v>0</v>
      </c>
      <c r="R36" s="87">
        <f t="shared" si="8"/>
        <v>0</v>
      </c>
      <c r="S36" s="84">
        <f t="shared" si="5"/>
        <v>0</v>
      </c>
      <c r="T36" s="85">
        <f t="shared" si="6"/>
        <v>383.09</v>
      </c>
      <c r="V36" s="63"/>
    </row>
    <row r="37" spans="1:22" ht="30" x14ac:dyDescent="0.25">
      <c r="A37" s="1"/>
      <c r="B37" s="16" t="s">
        <v>144</v>
      </c>
      <c r="C37" s="16" t="s">
        <v>40</v>
      </c>
      <c r="D37" s="16">
        <v>89446</v>
      </c>
      <c r="E37" s="95" t="s">
        <v>145</v>
      </c>
      <c r="F37" s="17" t="s">
        <v>126</v>
      </c>
      <c r="G37" s="96">
        <v>166.9</v>
      </c>
      <c r="H37" s="91">
        <v>5.18</v>
      </c>
      <c r="I37" s="82">
        <v>0.2356</v>
      </c>
      <c r="J37" s="89">
        <f t="shared" si="0"/>
        <v>5.18</v>
      </c>
      <c r="K37" s="90">
        <f t="shared" si="1"/>
        <v>6.4</v>
      </c>
      <c r="L37" s="85">
        <f t="shared" si="2"/>
        <v>1068.1600000000001</v>
      </c>
      <c r="M37" s="97">
        <v>0</v>
      </c>
      <c r="N37" s="97">
        <v>0</v>
      </c>
      <c r="O37" s="97">
        <f t="shared" si="9"/>
        <v>0</v>
      </c>
      <c r="P37" s="83">
        <f t="shared" si="7"/>
        <v>166.9</v>
      </c>
      <c r="Q37" s="87">
        <f t="shared" si="10"/>
        <v>0</v>
      </c>
      <c r="R37" s="87">
        <f t="shared" si="8"/>
        <v>0</v>
      </c>
      <c r="S37" s="84">
        <f t="shared" si="5"/>
        <v>0</v>
      </c>
      <c r="T37" s="85">
        <f t="shared" si="6"/>
        <v>1068.1600000000001</v>
      </c>
      <c r="V37" s="63"/>
    </row>
    <row r="38" spans="1:22" ht="30" x14ac:dyDescent="0.25">
      <c r="A38" s="1"/>
      <c r="B38" s="16" t="s">
        <v>146</v>
      </c>
      <c r="C38" s="16" t="s">
        <v>40</v>
      </c>
      <c r="D38" s="16">
        <v>89449</v>
      </c>
      <c r="E38" s="95" t="s">
        <v>147</v>
      </c>
      <c r="F38" s="17" t="s">
        <v>126</v>
      </c>
      <c r="G38" s="96">
        <v>81.05</v>
      </c>
      <c r="H38" s="91">
        <v>17.16</v>
      </c>
      <c r="I38" s="82">
        <v>0.2356</v>
      </c>
      <c r="J38" s="89">
        <f t="shared" si="0"/>
        <v>17.16</v>
      </c>
      <c r="K38" s="90">
        <f t="shared" si="1"/>
        <v>21.2</v>
      </c>
      <c r="L38" s="85">
        <f t="shared" si="2"/>
        <v>1718.26</v>
      </c>
      <c r="M38" s="97">
        <v>0</v>
      </c>
      <c r="N38" s="97">
        <v>0</v>
      </c>
      <c r="O38" s="97">
        <f t="shared" si="9"/>
        <v>0</v>
      </c>
      <c r="P38" s="83">
        <f t="shared" si="7"/>
        <v>81.05</v>
      </c>
      <c r="Q38" s="87">
        <f t="shared" si="10"/>
        <v>0</v>
      </c>
      <c r="R38" s="87">
        <f t="shared" si="8"/>
        <v>0</v>
      </c>
      <c r="S38" s="84">
        <f t="shared" si="5"/>
        <v>0</v>
      </c>
      <c r="T38" s="85">
        <f t="shared" si="6"/>
        <v>1718.26</v>
      </c>
      <c r="V38" s="63"/>
    </row>
    <row r="39" spans="1:22" ht="30" x14ac:dyDescent="0.25">
      <c r="A39" s="1"/>
      <c r="B39" s="16" t="s">
        <v>148</v>
      </c>
      <c r="C39" s="16" t="s">
        <v>40</v>
      </c>
      <c r="D39" s="16">
        <v>89450</v>
      </c>
      <c r="E39" s="95" t="s">
        <v>149</v>
      </c>
      <c r="F39" s="17" t="s">
        <v>126</v>
      </c>
      <c r="G39" s="96">
        <v>11</v>
      </c>
      <c r="H39" s="91">
        <v>27.35</v>
      </c>
      <c r="I39" s="82">
        <v>0.2356</v>
      </c>
      <c r="J39" s="89">
        <f t="shared" si="0"/>
        <v>27.35</v>
      </c>
      <c r="K39" s="90">
        <f t="shared" si="1"/>
        <v>33.79</v>
      </c>
      <c r="L39" s="85">
        <f t="shared" si="2"/>
        <v>371.69</v>
      </c>
      <c r="M39" s="97">
        <v>0</v>
      </c>
      <c r="N39" s="97">
        <v>0</v>
      </c>
      <c r="O39" s="97">
        <f t="shared" si="9"/>
        <v>0</v>
      </c>
      <c r="P39" s="83">
        <f t="shared" si="7"/>
        <v>11</v>
      </c>
      <c r="Q39" s="87">
        <f t="shared" si="10"/>
        <v>0</v>
      </c>
      <c r="R39" s="87">
        <f t="shared" si="8"/>
        <v>0</v>
      </c>
      <c r="S39" s="84">
        <f t="shared" si="5"/>
        <v>0</v>
      </c>
      <c r="T39" s="85">
        <f t="shared" si="6"/>
        <v>371.69</v>
      </c>
      <c r="V39" s="63"/>
    </row>
    <row r="40" spans="1:22" ht="30" x14ac:dyDescent="0.25">
      <c r="A40" s="1"/>
      <c r="B40" s="16" t="s">
        <v>150</v>
      </c>
      <c r="C40" s="16" t="s">
        <v>40</v>
      </c>
      <c r="D40" s="16">
        <v>89451</v>
      </c>
      <c r="E40" s="95" t="s">
        <v>151</v>
      </c>
      <c r="F40" s="17" t="s">
        <v>126</v>
      </c>
      <c r="G40" s="96">
        <v>134.6</v>
      </c>
      <c r="H40" s="91">
        <v>44.4</v>
      </c>
      <c r="I40" s="82">
        <v>0.2356</v>
      </c>
      <c r="J40" s="89">
        <f t="shared" si="0"/>
        <v>44.4</v>
      </c>
      <c r="K40" s="90">
        <f t="shared" si="1"/>
        <v>54.86</v>
      </c>
      <c r="L40" s="85">
        <f t="shared" si="2"/>
        <v>7384.16</v>
      </c>
      <c r="M40" s="97">
        <v>0</v>
      </c>
      <c r="N40" s="97">
        <v>0</v>
      </c>
      <c r="O40" s="97">
        <f t="shared" si="9"/>
        <v>0</v>
      </c>
      <c r="P40" s="83">
        <f t="shared" si="7"/>
        <v>134.6</v>
      </c>
      <c r="Q40" s="87">
        <f t="shared" si="10"/>
        <v>0</v>
      </c>
      <c r="R40" s="87">
        <f t="shared" si="8"/>
        <v>0</v>
      </c>
      <c r="S40" s="84">
        <f t="shared" si="5"/>
        <v>0</v>
      </c>
      <c r="T40" s="85">
        <f t="shared" si="6"/>
        <v>7384.16</v>
      </c>
      <c r="V40" s="63"/>
    </row>
    <row r="41" spans="1:22" ht="30" x14ac:dyDescent="0.25">
      <c r="A41" s="1"/>
      <c r="B41" s="16" t="s">
        <v>152</v>
      </c>
      <c r="C41" s="16" t="s">
        <v>40</v>
      </c>
      <c r="D41" s="16">
        <v>89452</v>
      </c>
      <c r="E41" s="95" t="s">
        <v>153</v>
      </c>
      <c r="F41" s="17" t="s">
        <v>126</v>
      </c>
      <c r="G41" s="96">
        <v>54.55</v>
      </c>
      <c r="H41" s="91">
        <v>61.04</v>
      </c>
      <c r="I41" s="82">
        <v>0.2356</v>
      </c>
      <c r="J41" s="89">
        <f t="shared" si="0"/>
        <v>61.04</v>
      </c>
      <c r="K41" s="90">
        <f t="shared" si="1"/>
        <v>75.42</v>
      </c>
      <c r="L41" s="85">
        <f t="shared" si="2"/>
        <v>4114.16</v>
      </c>
      <c r="M41" s="97">
        <v>0</v>
      </c>
      <c r="N41" s="97">
        <v>0</v>
      </c>
      <c r="O41" s="97">
        <f t="shared" si="9"/>
        <v>0</v>
      </c>
      <c r="P41" s="83">
        <f t="shared" si="7"/>
        <v>54.55</v>
      </c>
      <c r="Q41" s="87">
        <f t="shared" si="10"/>
        <v>0</v>
      </c>
      <c r="R41" s="87">
        <f t="shared" si="8"/>
        <v>0</v>
      </c>
      <c r="S41" s="84">
        <f t="shared" si="5"/>
        <v>0</v>
      </c>
      <c r="T41" s="85">
        <f t="shared" si="6"/>
        <v>4114.16</v>
      </c>
      <c r="V41" s="63"/>
    </row>
    <row r="42" spans="1:22" ht="45" x14ac:dyDescent="0.25">
      <c r="A42" s="1"/>
      <c r="B42" s="16" t="s">
        <v>154</v>
      </c>
      <c r="C42" s="16" t="s">
        <v>40</v>
      </c>
      <c r="D42" s="16" t="s">
        <v>155</v>
      </c>
      <c r="E42" s="95" t="s">
        <v>156</v>
      </c>
      <c r="F42" s="17" t="s">
        <v>104</v>
      </c>
      <c r="G42" s="96">
        <v>3</v>
      </c>
      <c r="H42" s="91">
        <v>18.22</v>
      </c>
      <c r="I42" s="82">
        <v>0.2356</v>
      </c>
      <c r="J42" s="89">
        <f t="shared" si="0"/>
        <v>18.22</v>
      </c>
      <c r="K42" s="90">
        <f t="shared" si="1"/>
        <v>22.51</v>
      </c>
      <c r="L42" s="85">
        <f t="shared" si="2"/>
        <v>67.53</v>
      </c>
      <c r="M42" s="97">
        <v>0</v>
      </c>
      <c r="N42" s="97">
        <v>0</v>
      </c>
      <c r="O42" s="97">
        <f t="shared" si="9"/>
        <v>0</v>
      </c>
      <c r="P42" s="83">
        <f t="shared" si="7"/>
        <v>3</v>
      </c>
      <c r="Q42" s="87">
        <f t="shared" si="10"/>
        <v>0</v>
      </c>
      <c r="R42" s="87">
        <f t="shared" si="8"/>
        <v>0</v>
      </c>
      <c r="S42" s="84">
        <f t="shared" si="5"/>
        <v>0</v>
      </c>
      <c r="T42" s="85">
        <f t="shared" si="6"/>
        <v>67.53</v>
      </c>
      <c r="V42" s="63"/>
    </row>
    <row r="43" spans="1:22" ht="45" x14ac:dyDescent="0.25">
      <c r="A43" s="1"/>
      <c r="B43" s="16" t="s">
        <v>157</v>
      </c>
      <c r="C43" s="16" t="s">
        <v>40</v>
      </c>
      <c r="D43" s="16">
        <v>94713</v>
      </c>
      <c r="E43" s="95" t="s">
        <v>158</v>
      </c>
      <c r="F43" s="17" t="s">
        <v>104</v>
      </c>
      <c r="G43" s="96">
        <v>6</v>
      </c>
      <c r="H43" s="91">
        <v>219.11</v>
      </c>
      <c r="I43" s="82">
        <v>0.2356</v>
      </c>
      <c r="J43" s="89">
        <f t="shared" si="0"/>
        <v>219.11</v>
      </c>
      <c r="K43" s="90">
        <f t="shared" si="1"/>
        <v>270.73</v>
      </c>
      <c r="L43" s="85">
        <f t="shared" si="2"/>
        <v>1624.38</v>
      </c>
      <c r="M43" s="97">
        <v>0</v>
      </c>
      <c r="N43" s="97">
        <v>0</v>
      </c>
      <c r="O43" s="97">
        <f t="shared" si="9"/>
        <v>0</v>
      </c>
      <c r="P43" s="83">
        <f t="shared" si="7"/>
        <v>6</v>
      </c>
      <c r="Q43" s="87">
        <f t="shared" si="10"/>
        <v>0</v>
      </c>
      <c r="R43" s="87">
        <f t="shared" si="8"/>
        <v>0</v>
      </c>
      <c r="S43" s="84">
        <f t="shared" ref="S43:S135" si="11">ROUND(IF(R43=0,0,R43/L43),2)</f>
        <v>0</v>
      </c>
      <c r="T43" s="85">
        <f t="shared" ref="T43:T135" si="12">L43-R43</f>
        <v>1624.38</v>
      </c>
      <c r="V43" s="63"/>
    </row>
    <row r="44" spans="1:22" ht="45" x14ac:dyDescent="0.25">
      <c r="A44" s="1"/>
      <c r="B44" s="16" t="s">
        <v>159</v>
      </c>
      <c r="C44" s="16" t="s">
        <v>40</v>
      </c>
      <c r="D44" s="16">
        <v>94714</v>
      </c>
      <c r="E44" s="95" t="s">
        <v>160</v>
      </c>
      <c r="F44" s="17" t="s">
        <v>104</v>
      </c>
      <c r="G44" s="96">
        <v>2</v>
      </c>
      <c r="H44" s="91">
        <v>306.89</v>
      </c>
      <c r="I44" s="82">
        <v>0.2356</v>
      </c>
      <c r="J44" s="89">
        <f t="shared" si="0"/>
        <v>306.89</v>
      </c>
      <c r="K44" s="90">
        <f t="shared" si="1"/>
        <v>379.19</v>
      </c>
      <c r="L44" s="85">
        <f t="shared" si="2"/>
        <v>758.38</v>
      </c>
      <c r="M44" s="97">
        <v>0</v>
      </c>
      <c r="N44" s="97">
        <v>0</v>
      </c>
      <c r="O44" s="97">
        <f t="shared" si="9"/>
        <v>0</v>
      </c>
      <c r="P44" s="83">
        <f t="shared" si="7"/>
        <v>2</v>
      </c>
      <c r="Q44" s="87">
        <f t="shared" si="10"/>
        <v>0</v>
      </c>
      <c r="R44" s="87">
        <f t="shared" si="8"/>
        <v>0</v>
      </c>
      <c r="S44" s="84">
        <f t="shared" si="11"/>
        <v>0</v>
      </c>
      <c r="T44" s="85">
        <f t="shared" si="12"/>
        <v>758.38</v>
      </c>
      <c r="V44" s="63"/>
    </row>
    <row r="45" spans="1:22" ht="30" x14ac:dyDescent="0.25">
      <c r="A45" s="1"/>
      <c r="B45" s="16" t="s">
        <v>161</v>
      </c>
      <c r="C45" s="16" t="s">
        <v>40</v>
      </c>
      <c r="D45" s="16" t="s">
        <v>162</v>
      </c>
      <c r="E45" s="95" t="s">
        <v>163</v>
      </c>
      <c r="F45" s="17" t="s">
        <v>104</v>
      </c>
      <c r="G45" s="96">
        <v>4</v>
      </c>
      <c r="H45" s="91">
        <v>5.72</v>
      </c>
      <c r="I45" s="82">
        <v>0.2356</v>
      </c>
      <c r="J45" s="89">
        <f t="shared" si="0"/>
        <v>5.72</v>
      </c>
      <c r="K45" s="90">
        <f t="shared" si="1"/>
        <v>7.07</v>
      </c>
      <c r="L45" s="85">
        <f t="shared" si="2"/>
        <v>28.28</v>
      </c>
      <c r="M45" s="97">
        <v>0</v>
      </c>
      <c r="N45" s="97">
        <v>0</v>
      </c>
      <c r="O45" s="97">
        <f t="shared" si="9"/>
        <v>0</v>
      </c>
      <c r="P45" s="83">
        <f t="shared" si="7"/>
        <v>4</v>
      </c>
      <c r="Q45" s="87">
        <f t="shared" si="10"/>
        <v>0</v>
      </c>
      <c r="R45" s="87">
        <f t="shared" si="8"/>
        <v>0</v>
      </c>
      <c r="S45" s="84">
        <f t="shared" si="11"/>
        <v>0</v>
      </c>
      <c r="T45" s="85">
        <f t="shared" si="12"/>
        <v>28.28</v>
      </c>
      <c r="V45" s="63"/>
    </row>
    <row r="46" spans="1:22" ht="45" x14ac:dyDescent="0.25">
      <c r="A46" s="1"/>
      <c r="B46" s="16" t="s">
        <v>164</v>
      </c>
      <c r="C46" s="16" t="s">
        <v>40</v>
      </c>
      <c r="D46" s="16" t="s">
        <v>165</v>
      </c>
      <c r="E46" s="95" t="s">
        <v>166</v>
      </c>
      <c r="F46" s="17" t="s">
        <v>104</v>
      </c>
      <c r="G46" s="96">
        <v>72</v>
      </c>
      <c r="H46" s="91">
        <v>3.5</v>
      </c>
      <c r="I46" s="82">
        <v>0.2356</v>
      </c>
      <c r="J46" s="89">
        <f t="shared" si="0"/>
        <v>3.5</v>
      </c>
      <c r="K46" s="90">
        <f t="shared" si="1"/>
        <v>4.32</v>
      </c>
      <c r="L46" s="85">
        <f t="shared" si="2"/>
        <v>311.04000000000002</v>
      </c>
      <c r="M46" s="97">
        <v>0</v>
      </c>
      <c r="N46" s="97">
        <v>0</v>
      </c>
      <c r="O46" s="97">
        <f t="shared" si="9"/>
        <v>0</v>
      </c>
      <c r="P46" s="83">
        <f t="shared" si="7"/>
        <v>72</v>
      </c>
      <c r="Q46" s="87">
        <f t="shared" si="10"/>
        <v>0</v>
      </c>
      <c r="R46" s="87">
        <f t="shared" si="8"/>
        <v>0</v>
      </c>
      <c r="S46" s="84">
        <f t="shared" si="11"/>
        <v>0</v>
      </c>
      <c r="T46" s="85">
        <f t="shared" si="12"/>
        <v>311.04000000000002</v>
      </c>
      <c r="V46" s="63"/>
    </row>
    <row r="47" spans="1:22" ht="45" x14ac:dyDescent="0.25">
      <c r="A47" s="1"/>
      <c r="B47" s="16" t="s">
        <v>167</v>
      </c>
      <c r="C47" s="16" t="s">
        <v>40</v>
      </c>
      <c r="D47" s="16">
        <v>89596</v>
      </c>
      <c r="E47" s="95" t="s">
        <v>168</v>
      </c>
      <c r="F47" s="17" t="s">
        <v>104</v>
      </c>
      <c r="G47" s="96">
        <v>40</v>
      </c>
      <c r="H47" s="91">
        <v>10.220000000000001</v>
      </c>
      <c r="I47" s="82">
        <v>0.2356</v>
      </c>
      <c r="J47" s="89">
        <f t="shared" si="0"/>
        <v>10.220000000000001</v>
      </c>
      <c r="K47" s="90">
        <f t="shared" si="1"/>
        <v>12.63</v>
      </c>
      <c r="L47" s="85">
        <f t="shared" si="2"/>
        <v>505.2</v>
      </c>
      <c r="M47" s="97">
        <v>0</v>
      </c>
      <c r="N47" s="97">
        <v>0</v>
      </c>
      <c r="O47" s="97">
        <f t="shared" si="9"/>
        <v>0</v>
      </c>
      <c r="P47" s="83">
        <f t="shared" si="7"/>
        <v>40</v>
      </c>
      <c r="Q47" s="87">
        <f t="shared" si="10"/>
        <v>0</v>
      </c>
      <c r="R47" s="87">
        <f t="shared" si="8"/>
        <v>0</v>
      </c>
      <c r="S47" s="84">
        <f t="shared" si="11"/>
        <v>0</v>
      </c>
      <c r="T47" s="85">
        <f t="shared" si="12"/>
        <v>505.2</v>
      </c>
      <c r="V47" s="63"/>
    </row>
    <row r="48" spans="1:22" ht="45" x14ac:dyDescent="0.25">
      <c r="A48" s="1"/>
      <c r="B48" s="16" t="s">
        <v>169</v>
      </c>
      <c r="C48" s="16" t="s">
        <v>40</v>
      </c>
      <c r="D48" s="16">
        <v>89613</v>
      </c>
      <c r="E48" s="95" t="s">
        <v>170</v>
      </c>
      <c r="F48" s="17" t="s">
        <v>104</v>
      </c>
      <c r="G48" s="96">
        <v>6</v>
      </c>
      <c r="H48" s="91">
        <v>28.74</v>
      </c>
      <c r="I48" s="82">
        <v>0.2356</v>
      </c>
      <c r="J48" s="89">
        <f t="shared" si="0"/>
        <v>28.74</v>
      </c>
      <c r="K48" s="90">
        <f t="shared" si="1"/>
        <v>35.51</v>
      </c>
      <c r="L48" s="85">
        <f t="shared" si="2"/>
        <v>213.06</v>
      </c>
      <c r="M48" s="97">
        <v>0</v>
      </c>
      <c r="N48" s="97">
        <v>0</v>
      </c>
      <c r="O48" s="97">
        <f t="shared" si="9"/>
        <v>0</v>
      </c>
      <c r="P48" s="83">
        <f t="shared" si="7"/>
        <v>6</v>
      </c>
      <c r="Q48" s="87">
        <f t="shared" si="10"/>
        <v>0</v>
      </c>
      <c r="R48" s="87">
        <f t="shared" si="8"/>
        <v>0</v>
      </c>
      <c r="S48" s="84">
        <f t="shared" si="11"/>
        <v>0</v>
      </c>
      <c r="T48" s="85">
        <f t="shared" si="12"/>
        <v>213.06</v>
      </c>
      <c r="V48" s="63"/>
    </row>
    <row r="49" spans="1:22" ht="45" x14ac:dyDescent="0.25">
      <c r="A49" s="1"/>
      <c r="B49" s="16" t="s">
        <v>171</v>
      </c>
      <c r="C49" s="16" t="s">
        <v>40</v>
      </c>
      <c r="D49" s="16">
        <v>89616</v>
      </c>
      <c r="E49" s="95" t="s">
        <v>172</v>
      </c>
      <c r="F49" s="17" t="s">
        <v>104</v>
      </c>
      <c r="G49" s="96">
        <v>2</v>
      </c>
      <c r="H49" s="91">
        <v>38.229999999999997</v>
      </c>
      <c r="I49" s="82">
        <v>0.2356</v>
      </c>
      <c r="J49" s="89">
        <f t="shared" si="0"/>
        <v>38.229999999999997</v>
      </c>
      <c r="K49" s="90">
        <f t="shared" si="1"/>
        <v>47.24</v>
      </c>
      <c r="L49" s="85">
        <f t="shared" si="2"/>
        <v>94.48</v>
      </c>
      <c r="M49" s="97">
        <v>0</v>
      </c>
      <c r="N49" s="97">
        <v>0</v>
      </c>
      <c r="O49" s="97">
        <f t="shared" si="9"/>
        <v>0</v>
      </c>
      <c r="P49" s="83">
        <f t="shared" si="7"/>
        <v>2</v>
      </c>
      <c r="Q49" s="87">
        <f t="shared" si="10"/>
        <v>0</v>
      </c>
      <c r="R49" s="87">
        <f t="shared" si="8"/>
        <v>0</v>
      </c>
      <c r="S49" s="84">
        <f t="shared" si="11"/>
        <v>0</v>
      </c>
      <c r="T49" s="85">
        <f t="shared" si="12"/>
        <v>94.48</v>
      </c>
      <c r="V49" s="63"/>
    </row>
    <row r="50" spans="1:22" ht="30" x14ac:dyDescent="0.25">
      <c r="A50" s="1"/>
      <c r="B50" s="16" t="s">
        <v>173</v>
      </c>
      <c r="C50" s="16" t="s">
        <v>40</v>
      </c>
      <c r="D50" s="16">
        <v>89605</v>
      </c>
      <c r="E50" s="95" t="s">
        <v>174</v>
      </c>
      <c r="F50" s="17" t="s">
        <v>104</v>
      </c>
      <c r="G50" s="96">
        <v>6</v>
      </c>
      <c r="H50" s="91">
        <v>19.63</v>
      </c>
      <c r="I50" s="82">
        <v>0.2356</v>
      </c>
      <c r="J50" s="89">
        <f t="shared" si="0"/>
        <v>19.63</v>
      </c>
      <c r="K50" s="90">
        <f t="shared" si="1"/>
        <v>24.25</v>
      </c>
      <c r="L50" s="85">
        <f t="shared" si="2"/>
        <v>145.5</v>
      </c>
      <c r="M50" s="97">
        <v>0</v>
      </c>
      <c r="N50" s="97">
        <v>0</v>
      </c>
      <c r="O50" s="97">
        <f t="shared" si="9"/>
        <v>0</v>
      </c>
      <c r="P50" s="83">
        <f t="shared" si="7"/>
        <v>6</v>
      </c>
      <c r="Q50" s="87">
        <f t="shared" si="10"/>
        <v>0</v>
      </c>
      <c r="R50" s="87">
        <f t="shared" si="8"/>
        <v>0</v>
      </c>
      <c r="S50" s="84">
        <f t="shared" si="11"/>
        <v>0</v>
      </c>
      <c r="T50" s="85">
        <f t="shared" si="12"/>
        <v>145.5</v>
      </c>
      <c r="V50" s="63"/>
    </row>
    <row r="51" spans="1:22" ht="30" x14ac:dyDescent="0.25">
      <c r="A51" s="1"/>
      <c r="B51" s="16" t="s">
        <v>175</v>
      </c>
      <c r="C51" s="16" t="s">
        <v>40</v>
      </c>
      <c r="D51" s="16">
        <v>89579</v>
      </c>
      <c r="E51" s="95" t="s">
        <v>176</v>
      </c>
      <c r="F51" s="17" t="s">
        <v>104</v>
      </c>
      <c r="G51" s="96">
        <v>30</v>
      </c>
      <c r="H51" s="91">
        <v>11.28</v>
      </c>
      <c r="I51" s="82">
        <v>0.2356</v>
      </c>
      <c r="J51" s="89">
        <f t="shared" si="0"/>
        <v>11.28</v>
      </c>
      <c r="K51" s="90">
        <f t="shared" si="1"/>
        <v>13.94</v>
      </c>
      <c r="L51" s="85">
        <f t="shared" si="2"/>
        <v>418.2</v>
      </c>
      <c r="M51" s="97">
        <v>0</v>
      </c>
      <c r="N51" s="97">
        <v>0</v>
      </c>
      <c r="O51" s="97">
        <f t="shared" si="9"/>
        <v>0</v>
      </c>
      <c r="P51" s="83">
        <f t="shared" si="7"/>
        <v>30</v>
      </c>
      <c r="Q51" s="87">
        <f t="shared" si="10"/>
        <v>0</v>
      </c>
      <c r="R51" s="87">
        <f t="shared" si="8"/>
        <v>0</v>
      </c>
      <c r="S51" s="84">
        <f t="shared" si="11"/>
        <v>0</v>
      </c>
      <c r="T51" s="85">
        <f t="shared" si="12"/>
        <v>418.2</v>
      </c>
      <c r="V51" s="63"/>
    </row>
    <row r="52" spans="1:22" ht="45" x14ac:dyDescent="0.25">
      <c r="A52" s="1"/>
      <c r="B52" s="16" t="s">
        <v>177</v>
      </c>
      <c r="C52" s="16" t="s">
        <v>40</v>
      </c>
      <c r="D52" s="16" t="s">
        <v>178</v>
      </c>
      <c r="E52" s="95" t="s">
        <v>179</v>
      </c>
      <c r="F52" s="17" t="s">
        <v>104</v>
      </c>
      <c r="G52" s="96">
        <v>1</v>
      </c>
      <c r="H52" s="91">
        <v>15.81</v>
      </c>
      <c r="I52" s="82">
        <v>0.2356</v>
      </c>
      <c r="J52" s="89">
        <f t="shared" si="0"/>
        <v>15.81</v>
      </c>
      <c r="K52" s="90">
        <f t="shared" si="1"/>
        <v>19.53</v>
      </c>
      <c r="L52" s="85">
        <f t="shared" si="2"/>
        <v>19.53</v>
      </c>
      <c r="M52" s="97">
        <v>0</v>
      </c>
      <c r="N52" s="97">
        <v>0</v>
      </c>
      <c r="O52" s="97">
        <f t="shared" si="9"/>
        <v>0</v>
      </c>
      <c r="P52" s="83">
        <f t="shared" si="7"/>
        <v>1</v>
      </c>
      <c r="Q52" s="87">
        <f t="shared" si="10"/>
        <v>0</v>
      </c>
      <c r="R52" s="87">
        <f t="shared" si="8"/>
        <v>0</v>
      </c>
      <c r="S52" s="84">
        <f t="shared" si="11"/>
        <v>0</v>
      </c>
      <c r="T52" s="85">
        <f t="shared" si="12"/>
        <v>19.53</v>
      </c>
      <c r="V52" s="63"/>
    </row>
    <row r="53" spans="1:22" ht="45" x14ac:dyDescent="0.25">
      <c r="A53" s="1"/>
      <c r="B53" s="16" t="s">
        <v>180</v>
      </c>
      <c r="C53" s="16" t="s">
        <v>40</v>
      </c>
      <c r="D53" s="16" t="s">
        <v>181</v>
      </c>
      <c r="E53" s="95" t="s">
        <v>182</v>
      </c>
      <c r="F53" s="17" t="s">
        <v>104</v>
      </c>
      <c r="G53" s="96">
        <v>5</v>
      </c>
      <c r="H53" s="91">
        <v>27.37</v>
      </c>
      <c r="I53" s="82">
        <v>0.2356</v>
      </c>
      <c r="J53" s="89">
        <f t="shared" si="0"/>
        <v>27.37</v>
      </c>
      <c r="K53" s="90">
        <f t="shared" si="1"/>
        <v>33.82</v>
      </c>
      <c r="L53" s="85">
        <f t="shared" si="2"/>
        <v>169.1</v>
      </c>
      <c r="M53" s="97">
        <v>0</v>
      </c>
      <c r="N53" s="97">
        <v>0</v>
      </c>
      <c r="O53" s="97">
        <f t="shared" si="9"/>
        <v>0</v>
      </c>
      <c r="P53" s="83">
        <f t="shared" si="7"/>
        <v>5</v>
      </c>
      <c r="Q53" s="87">
        <f t="shared" si="10"/>
        <v>0</v>
      </c>
      <c r="R53" s="87">
        <f t="shared" si="8"/>
        <v>0</v>
      </c>
      <c r="S53" s="84">
        <f t="shared" si="11"/>
        <v>0</v>
      </c>
      <c r="T53" s="85">
        <f t="shared" si="12"/>
        <v>169.1</v>
      </c>
      <c r="V53" s="63"/>
    </row>
    <row r="54" spans="1:22" ht="30" x14ac:dyDescent="0.25">
      <c r="A54" s="1"/>
      <c r="B54" s="16" t="s">
        <v>183</v>
      </c>
      <c r="C54" s="16" t="s">
        <v>40</v>
      </c>
      <c r="D54" s="16">
        <v>89485</v>
      </c>
      <c r="E54" s="95" t="s">
        <v>184</v>
      </c>
      <c r="F54" s="17" t="s">
        <v>104</v>
      </c>
      <c r="G54" s="96">
        <v>3</v>
      </c>
      <c r="H54" s="91">
        <v>6.3</v>
      </c>
      <c r="I54" s="82">
        <v>0.2356</v>
      </c>
      <c r="J54" s="89">
        <f t="shared" si="0"/>
        <v>6.3</v>
      </c>
      <c r="K54" s="90">
        <f t="shared" si="1"/>
        <v>7.78</v>
      </c>
      <c r="L54" s="85">
        <f t="shared" si="2"/>
        <v>23.34</v>
      </c>
      <c r="M54" s="97">
        <v>0</v>
      </c>
      <c r="N54" s="97">
        <v>0</v>
      </c>
      <c r="O54" s="97">
        <f t="shared" si="9"/>
        <v>0</v>
      </c>
      <c r="P54" s="83">
        <f t="shared" si="7"/>
        <v>3</v>
      </c>
      <c r="Q54" s="87">
        <f t="shared" si="10"/>
        <v>0</v>
      </c>
      <c r="R54" s="87">
        <f t="shared" si="8"/>
        <v>0</v>
      </c>
      <c r="S54" s="84">
        <f t="shared" si="11"/>
        <v>0</v>
      </c>
      <c r="T54" s="85">
        <f t="shared" si="12"/>
        <v>23.34</v>
      </c>
      <c r="V54" s="63"/>
    </row>
    <row r="55" spans="1:22" ht="30" x14ac:dyDescent="0.25">
      <c r="A55" s="1"/>
      <c r="B55" s="16" t="s">
        <v>185</v>
      </c>
      <c r="C55" s="16" t="s">
        <v>40</v>
      </c>
      <c r="D55" s="16">
        <v>89502</v>
      </c>
      <c r="E55" s="95" t="s">
        <v>186</v>
      </c>
      <c r="F55" s="17" t="s">
        <v>104</v>
      </c>
      <c r="G55" s="96">
        <v>2</v>
      </c>
      <c r="H55" s="91">
        <v>16.63</v>
      </c>
      <c r="I55" s="82">
        <v>0.2356</v>
      </c>
      <c r="J55" s="89">
        <f t="shared" si="0"/>
        <v>16.63</v>
      </c>
      <c r="K55" s="90">
        <f t="shared" si="1"/>
        <v>20.55</v>
      </c>
      <c r="L55" s="85">
        <f t="shared" si="2"/>
        <v>41.1</v>
      </c>
      <c r="M55" s="97">
        <v>0</v>
      </c>
      <c r="N55" s="97">
        <v>0</v>
      </c>
      <c r="O55" s="97">
        <f t="shared" si="9"/>
        <v>0</v>
      </c>
      <c r="P55" s="83">
        <f t="shared" si="7"/>
        <v>2</v>
      </c>
      <c r="Q55" s="87">
        <f t="shared" si="10"/>
        <v>0</v>
      </c>
      <c r="R55" s="87">
        <f t="shared" si="8"/>
        <v>0</v>
      </c>
      <c r="S55" s="84">
        <f t="shared" si="11"/>
        <v>0</v>
      </c>
      <c r="T55" s="85">
        <f t="shared" si="12"/>
        <v>41.1</v>
      </c>
      <c r="V55" s="63"/>
    </row>
    <row r="56" spans="1:22" ht="30" x14ac:dyDescent="0.25">
      <c r="A56" s="1"/>
      <c r="B56" s="16" t="s">
        <v>187</v>
      </c>
      <c r="C56" s="16" t="s">
        <v>40</v>
      </c>
      <c r="D56" s="16">
        <v>89515</v>
      </c>
      <c r="E56" s="95" t="s">
        <v>188</v>
      </c>
      <c r="F56" s="17" t="s">
        <v>104</v>
      </c>
      <c r="G56" s="96">
        <v>8</v>
      </c>
      <c r="H56" s="91">
        <v>76.849999999999994</v>
      </c>
      <c r="I56" s="82">
        <v>0.2356</v>
      </c>
      <c r="J56" s="89">
        <f t="shared" si="0"/>
        <v>76.849999999999994</v>
      </c>
      <c r="K56" s="90">
        <f t="shared" si="1"/>
        <v>94.96</v>
      </c>
      <c r="L56" s="85">
        <f t="shared" si="2"/>
        <v>759.68</v>
      </c>
      <c r="M56" s="97">
        <v>0</v>
      </c>
      <c r="N56" s="97">
        <v>0</v>
      </c>
      <c r="O56" s="97">
        <f t="shared" si="9"/>
        <v>0</v>
      </c>
      <c r="P56" s="83">
        <f t="shared" si="7"/>
        <v>8</v>
      </c>
      <c r="Q56" s="87">
        <f t="shared" si="10"/>
        <v>0</v>
      </c>
      <c r="R56" s="87">
        <f t="shared" si="8"/>
        <v>0</v>
      </c>
      <c r="S56" s="84">
        <f t="shared" si="11"/>
        <v>0</v>
      </c>
      <c r="T56" s="85">
        <f t="shared" si="12"/>
        <v>759.68</v>
      </c>
      <c r="V56" s="63"/>
    </row>
    <row r="57" spans="1:22" ht="30" x14ac:dyDescent="0.25">
      <c r="A57" s="1"/>
      <c r="B57" s="16" t="s">
        <v>189</v>
      </c>
      <c r="C57" s="16" t="s">
        <v>40</v>
      </c>
      <c r="D57" s="16">
        <v>89521</v>
      </c>
      <c r="E57" s="95" t="s">
        <v>190</v>
      </c>
      <c r="F57" s="17" t="s">
        <v>104</v>
      </c>
      <c r="G57" s="96">
        <v>2</v>
      </c>
      <c r="H57" s="91">
        <v>114.15</v>
      </c>
      <c r="I57" s="82">
        <v>0.2356</v>
      </c>
      <c r="J57" s="89">
        <f t="shared" si="0"/>
        <v>114.15</v>
      </c>
      <c r="K57" s="90">
        <f t="shared" si="1"/>
        <v>141.04</v>
      </c>
      <c r="L57" s="85">
        <f t="shared" si="2"/>
        <v>282.08</v>
      </c>
      <c r="M57" s="97">
        <v>0</v>
      </c>
      <c r="N57" s="97">
        <v>0</v>
      </c>
      <c r="O57" s="97">
        <f t="shared" si="9"/>
        <v>0</v>
      </c>
      <c r="P57" s="83">
        <f t="shared" si="7"/>
        <v>2</v>
      </c>
      <c r="Q57" s="87">
        <f t="shared" si="10"/>
        <v>0</v>
      </c>
      <c r="R57" s="87">
        <f t="shared" si="8"/>
        <v>0</v>
      </c>
      <c r="S57" s="84">
        <f t="shared" si="11"/>
        <v>0</v>
      </c>
      <c r="T57" s="85">
        <f t="shared" si="12"/>
        <v>282.08</v>
      </c>
      <c r="V57" s="63"/>
    </row>
    <row r="58" spans="1:22" ht="45" x14ac:dyDescent="0.25">
      <c r="A58" s="1"/>
      <c r="B58" s="16" t="s">
        <v>191</v>
      </c>
      <c r="C58" s="16" t="s">
        <v>40</v>
      </c>
      <c r="D58" s="16">
        <v>89358</v>
      </c>
      <c r="E58" s="95" t="s">
        <v>192</v>
      </c>
      <c r="F58" s="17" t="s">
        <v>104</v>
      </c>
      <c r="G58" s="96">
        <v>4</v>
      </c>
      <c r="H58" s="91">
        <v>8.52</v>
      </c>
      <c r="I58" s="82">
        <v>0.2356</v>
      </c>
      <c r="J58" s="89">
        <f t="shared" si="0"/>
        <v>8.52</v>
      </c>
      <c r="K58" s="90">
        <f t="shared" si="1"/>
        <v>10.53</v>
      </c>
      <c r="L58" s="85">
        <f t="shared" si="2"/>
        <v>42.12</v>
      </c>
      <c r="M58" s="97">
        <v>0</v>
      </c>
      <c r="N58" s="97">
        <v>0</v>
      </c>
      <c r="O58" s="97">
        <f t="shared" si="9"/>
        <v>0</v>
      </c>
      <c r="P58" s="83">
        <f t="shared" si="7"/>
        <v>4</v>
      </c>
      <c r="Q58" s="87">
        <f t="shared" si="10"/>
        <v>0</v>
      </c>
      <c r="R58" s="87">
        <f t="shared" si="8"/>
        <v>0</v>
      </c>
      <c r="S58" s="84">
        <f t="shared" si="11"/>
        <v>0</v>
      </c>
      <c r="T58" s="85">
        <f t="shared" si="12"/>
        <v>42.12</v>
      </c>
      <c r="V58" s="63"/>
    </row>
    <row r="59" spans="1:22" ht="45" x14ac:dyDescent="0.25">
      <c r="A59" s="1"/>
      <c r="B59" s="16" t="s">
        <v>193</v>
      </c>
      <c r="C59" s="16" t="s">
        <v>40</v>
      </c>
      <c r="D59" s="16">
        <v>89362</v>
      </c>
      <c r="E59" s="95" t="s">
        <v>194</v>
      </c>
      <c r="F59" s="17" t="s">
        <v>104</v>
      </c>
      <c r="G59" s="96">
        <v>88</v>
      </c>
      <c r="H59" s="91">
        <v>10.119999999999999</v>
      </c>
      <c r="I59" s="82">
        <v>0.2356</v>
      </c>
      <c r="J59" s="89">
        <f t="shared" si="0"/>
        <v>10.119999999999999</v>
      </c>
      <c r="K59" s="90">
        <f t="shared" si="1"/>
        <v>12.5</v>
      </c>
      <c r="L59" s="85">
        <f t="shared" si="2"/>
        <v>1100</v>
      </c>
      <c r="M59" s="97">
        <v>0</v>
      </c>
      <c r="N59" s="97">
        <v>0</v>
      </c>
      <c r="O59" s="97">
        <f t="shared" si="9"/>
        <v>0</v>
      </c>
      <c r="P59" s="83">
        <f t="shared" si="7"/>
        <v>88</v>
      </c>
      <c r="Q59" s="87">
        <f t="shared" si="10"/>
        <v>0</v>
      </c>
      <c r="R59" s="87">
        <f t="shared" si="8"/>
        <v>0</v>
      </c>
      <c r="S59" s="84">
        <f t="shared" si="11"/>
        <v>0</v>
      </c>
      <c r="T59" s="85">
        <f t="shared" si="12"/>
        <v>1100</v>
      </c>
      <c r="V59" s="63"/>
    </row>
    <row r="60" spans="1:22" ht="30" x14ac:dyDescent="0.25">
      <c r="A60" s="1"/>
      <c r="B60" s="16" t="s">
        <v>195</v>
      </c>
      <c r="C60" s="16" t="s">
        <v>40</v>
      </c>
      <c r="D60" s="16">
        <v>89501</v>
      </c>
      <c r="E60" s="95" t="s">
        <v>196</v>
      </c>
      <c r="F60" s="17" t="s">
        <v>104</v>
      </c>
      <c r="G60" s="96">
        <v>28</v>
      </c>
      <c r="H60" s="91">
        <v>14.28</v>
      </c>
      <c r="I60" s="82">
        <v>0.2356</v>
      </c>
      <c r="J60" s="89">
        <f t="shared" si="0"/>
        <v>14.28</v>
      </c>
      <c r="K60" s="90">
        <f t="shared" si="1"/>
        <v>17.64</v>
      </c>
      <c r="L60" s="85">
        <f t="shared" si="2"/>
        <v>493.92</v>
      </c>
      <c r="M60" s="97">
        <v>0</v>
      </c>
      <c r="N60" s="97">
        <v>0</v>
      </c>
      <c r="O60" s="97">
        <f t="shared" si="9"/>
        <v>0</v>
      </c>
      <c r="P60" s="83">
        <f t="shared" si="7"/>
        <v>28</v>
      </c>
      <c r="Q60" s="87">
        <f t="shared" si="10"/>
        <v>0</v>
      </c>
      <c r="R60" s="87">
        <f t="shared" si="8"/>
        <v>0</v>
      </c>
      <c r="S60" s="84">
        <f t="shared" si="11"/>
        <v>0</v>
      </c>
      <c r="T60" s="85">
        <f t="shared" si="12"/>
        <v>493.92</v>
      </c>
      <c r="V60" s="63"/>
    </row>
    <row r="61" spans="1:22" ht="30" x14ac:dyDescent="0.25">
      <c r="A61" s="1"/>
      <c r="B61" s="16" t="s">
        <v>197</v>
      </c>
      <c r="C61" s="16" t="s">
        <v>40</v>
      </c>
      <c r="D61" s="16">
        <v>89505</v>
      </c>
      <c r="E61" s="95" t="s">
        <v>198</v>
      </c>
      <c r="F61" s="17" t="s">
        <v>104</v>
      </c>
      <c r="G61" s="96">
        <v>4</v>
      </c>
      <c r="H61" s="91">
        <v>39.04</v>
      </c>
      <c r="I61" s="82">
        <v>0.2356</v>
      </c>
      <c r="J61" s="89">
        <f t="shared" si="0"/>
        <v>39.04</v>
      </c>
      <c r="K61" s="90">
        <f t="shared" si="1"/>
        <v>48.24</v>
      </c>
      <c r="L61" s="85">
        <f t="shared" si="2"/>
        <v>192.96</v>
      </c>
      <c r="M61" s="97">
        <v>0</v>
      </c>
      <c r="N61" s="97">
        <v>0</v>
      </c>
      <c r="O61" s="97">
        <f t="shared" si="9"/>
        <v>0</v>
      </c>
      <c r="P61" s="83">
        <f t="shared" si="7"/>
        <v>4</v>
      </c>
      <c r="Q61" s="87">
        <f t="shared" si="10"/>
        <v>0</v>
      </c>
      <c r="R61" s="87">
        <f t="shared" si="8"/>
        <v>0</v>
      </c>
      <c r="S61" s="84">
        <f t="shared" si="11"/>
        <v>0</v>
      </c>
      <c r="T61" s="85">
        <f t="shared" si="12"/>
        <v>192.96</v>
      </c>
      <c r="V61" s="63"/>
    </row>
    <row r="62" spans="1:22" ht="30" x14ac:dyDescent="0.25">
      <c r="A62" s="1"/>
      <c r="B62" s="16" t="s">
        <v>199</v>
      </c>
      <c r="C62" s="16" t="s">
        <v>40</v>
      </c>
      <c r="D62" s="16">
        <v>89519</v>
      </c>
      <c r="E62" s="95" t="s">
        <v>200</v>
      </c>
      <c r="F62" s="17" t="s">
        <v>104</v>
      </c>
      <c r="G62" s="96">
        <v>26</v>
      </c>
      <c r="H62" s="91">
        <v>44.51</v>
      </c>
      <c r="I62" s="82">
        <v>0.2356</v>
      </c>
      <c r="J62" s="89">
        <f t="shared" si="0"/>
        <v>44.51</v>
      </c>
      <c r="K62" s="90">
        <f t="shared" si="1"/>
        <v>55</v>
      </c>
      <c r="L62" s="85">
        <f t="shared" si="2"/>
        <v>1430</v>
      </c>
      <c r="M62" s="97">
        <v>0</v>
      </c>
      <c r="N62" s="97">
        <v>0</v>
      </c>
      <c r="O62" s="97">
        <f t="shared" si="9"/>
        <v>0</v>
      </c>
      <c r="P62" s="83">
        <f t="shared" si="7"/>
        <v>26</v>
      </c>
      <c r="Q62" s="87">
        <f t="shared" si="10"/>
        <v>0</v>
      </c>
      <c r="R62" s="87">
        <f t="shared" si="8"/>
        <v>0</v>
      </c>
      <c r="S62" s="84">
        <f t="shared" si="11"/>
        <v>0</v>
      </c>
      <c r="T62" s="85">
        <f t="shared" si="12"/>
        <v>1430</v>
      </c>
      <c r="V62" s="63"/>
    </row>
    <row r="63" spans="1:22" ht="30" x14ac:dyDescent="0.25">
      <c r="A63" s="1"/>
      <c r="B63" s="16" t="s">
        <v>201</v>
      </c>
      <c r="C63" s="16" t="s">
        <v>40</v>
      </c>
      <c r="D63" s="16">
        <v>89521</v>
      </c>
      <c r="E63" s="95" t="s">
        <v>190</v>
      </c>
      <c r="F63" s="17" t="s">
        <v>104</v>
      </c>
      <c r="G63" s="96">
        <v>6</v>
      </c>
      <c r="H63" s="91">
        <v>114.15</v>
      </c>
      <c r="I63" s="82">
        <v>0.2356</v>
      </c>
      <c r="J63" s="89">
        <f t="shared" si="0"/>
        <v>114.15</v>
      </c>
      <c r="K63" s="90">
        <f t="shared" si="1"/>
        <v>141.04</v>
      </c>
      <c r="L63" s="85">
        <f t="shared" si="2"/>
        <v>846.24</v>
      </c>
      <c r="M63" s="97">
        <v>0</v>
      </c>
      <c r="N63" s="97">
        <v>0</v>
      </c>
      <c r="O63" s="97">
        <f t="shared" si="9"/>
        <v>0</v>
      </c>
      <c r="P63" s="83">
        <f t="shared" si="7"/>
        <v>6</v>
      </c>
      <c r="Q63" s="87">
        <f t="shared" si="10"/>
        <v>0</v>
      </c>
      <c r="R63" s="87">
        <f t="shared" si="8"/>
        <v>0</v>
      </c>
      <c r="S63" s="84">
        <f t="shared" si="11"/>
        <v>0</v>
      </c>
      <c r="T63" s="85">
        <f t="shared" si="12"/>
        <v>846.24</v>
      </c>
      <c r="V63" s="63"/>
    </row>
    <row r="64" spans="1:22" ht="45" x14ac:dyDescent="0.25">
      <c r="A64" s="1"/>
      <c r="B64" s="16" t="s">
        <v>202</v>
      </c>
      <c r="C64" s="16" t="s">
        <v>40</v>
      </c>
      <c r="D64" s="16">
        <v>90373</v>
      </c>
      <c r="E64" s="95" t="s">
        <v>203</v>
      </c>
      <c r="F64" s="17" t="s">
        <v>104</v>
      </c>
      <c r="G64" s="96">
        <v>47</v>
      </c>
      <c r="H64" s="91">
        <v>13.18</v>
      </c>
      <c r="I64" s="82">
        <v>0.2356</v>
      </c>
      <c r="J64" s="89">
        <f t="shared" si="0"/>
        <v>13.18</v>
      </c>
      <c r="K64" s="90">
        <f t="shared" si="1"/>
        <v>16.29</v>
      </c>
      <c r="L64" s="85">
        <f t="shared" si="2"/>
        <v>765.63</v>
      </c>
      <c r="M64" s="97">
        <v>0</v>
      </c>
      <c r="N64" s="97">
        <v>0</v>
      </c>
      <c r="O64" s="97">
        <f t="shared" si="9"/>
        <v>0</v>
      </c>
      <c r="P64" s="83">
        <f t="shared" si="7"/>
        <v>47</v>
      </c>
      <c r="Q64" s="87">
        <f t="shared" si="10"/>
        <v>0</v>
      </c>
      <c r="R64" s="87">
        <f t="shared" si="8"/>
        <v>0</v>
      </c>
      <c r="S64" s="84">
        <f t="shared" si="11"/>
        <v>0</v>
      </c>
      <c r="T64" s="85">
        <f t="shared" si="12"/>
        <v>765.63</v>
      </c>
      <c r="V64" s="63"/>
    </row>
    <row r="65" spans="1:22" ht="45" x14ac:dyDescent="0.25">
      <c r="A65" s="1"/>
      <c r="B65" s="16" t="s">
        <v>204</v>
      </c>
      <c r="C65" s="16" t="s">
        <v>40</v>
      </c>
      <c r="D65" s="16">
        <v>90373</v>
      </c>
      <c r="E65" s="95" t="s">
        <v>203</v>
      </c>
      <c r="F65" s="17" t="s">
        <v>104</v>
      </c>
      <c r="G65" s="96">
        <v>12</v>
      </c>
      <c r="H65" s="91">
        <v>13.18</v>
      </c>
      <c r="I65" s="82">
        <v>0.2356</v>
      </c>
      <c r="J65" s="89">
        <f t="shared" si="0"/>
        <v>13.18</v>
      </c>
      <c r="K65" s="90">
        <f t="shared" si="1"/>
        <v>16.29</v>
      </c>
      <c r="L65" s="85">
        <f t="shared" si="2"/>
        <v>195.48</v>
      </c>
      <c r="M65" s="97">
        <v>0</v>
      </c>
      <c r="N65" s="97">
        <v>0</v>
      </c>
      <c r="O65" s="97">
        <f t="shared" si="9"/>
        <v>0</v>
      </c>
      <c r="P65" s="83">
        <f t="shared" si="7"/>
        <v>12</v>
      </c>
      <c r="Q65" s="87">
        <f t="shared" si="10"/>
        <v>0</v>
      </c>
      <c r="R65" s="87">
        <f t="shared" si="8"/>
        <v>0</v>
      </c>
      <c r="S65" s="84">
        <f t="shared" si="11"/>
        <v>0</v>
      </c>
      <c r="T65" s="85">
        <f t="shared" si="12"/>
        <v>195.48</v>
      </c>
      <c r="V65" s="63"/>
    </row>
    <row r="66" spans="1:22" ht="30" x14ac:dyDescent="0.25">
      <c r="A66" s="1"/>
      <c r="B66" s="16" t="s">
        <v>205</v>
      </c>
      <c r="C66" s="16" t="s">
        <v>40</v>
      </c>
      <c r="D66" s="16">
        <v>89395</v>
      </c>
      <c r="E66" s="95" t="s">
        <v>206</v>
      </c>
      <c r="F66" s="17" t="s">
        <v>104</v>
      </c>
      <c r="G66" s="96">
        <v>17</v>
      </c>
      <c r="H66" s="91">
        <v>13.88</v>
      </c>
      <c r="I66" s="82">
        <v>0.2356</v>
      </c>
      <c r="J66" s="89">
        <f t="shared" si="0"/>
        <v>13.88</v>
      </c>
      <c r="K66" s="90">
        <f t="shared" si="1"/>
        <v>17.149999999999999</v>
      </c>
      <c r="L66" s="85">
        <f t="shared" si="2"/>
        <v>291.55</v>
      </c>
      <c r="M66" s="97">
        <v>0</v>
      </c>
      <c r="N66" s="97">
        <v>0</v>
      </c>
      <c r="O66" s="97">
        <f t="shared" si="9"/>
        <v>0</v>
      </c>
      <c r="P66" s="83">
        <f t="shared" si="7"/>
        <v>17</v>
      </c>
      <c r="Q66" s="87">
        <f t="shared" si="10"/>
        <v>0</v>
      </c>
      <c r="R66" s="87">
        <f t="shared" si="8"/>
        <v>0</v>
      </c>
      <c r="S66" s="84">
        <f t="shared" si="11"/>
        <v>0</v>
      </c>
      <c r="T66" s="85">
        <f t="shared" si="12"/>
        <v>291.55</v>
      </c>
      <c r="V66" s="63"/>
    </row>
    <row r="67" spans="1:22" ht="30" x14ac:dyDescent="0.25">
      <c r="A67" s="1"/>
      <c r="B67" s="16" t="s">
        <v>207</v>
      </c>
      <c r="C67" s="16" t="s">
        <v>40</v>
      </c>
      <c r="D67" s="16">
        <v>89625</v>
      </c>
      <c r="E67" s="95" t="s">
        <v>208</v>
      </c>
      <c r="F67" s="17" t="s">
        <v>104</v>
      </c>
      <c r="G67" s="96">
        <v>14</v>
      </c>
      <c r="H67" s="91">
        <v>22.3</v>
      </c>
      <c r="I67" s="82">
        <v>0.2356</v>
      </c>
      <c r="J67" s="89">
        <f t="shared" si="0"/>
        <v>22.3</v>
      </c>
      <c r="K67" s="90">
        <f t="shared" si="1"/>
        <v>27.55</v>
      </c>
      <c r="L67" s="85">
        <f t="shared" si="2"/>
        <v>385.7</v>
      </c>
      <c r="M67" s="97">
        <v>0</v>
      </c>
      <c r="N67" s="97">
        <v>0</v>
      </c>
      <c r="O67" s="97">
        <f t="shared" si="9"/>
        <v>0</v>
      </c>
      <c r="P67" s="83">
        <f t="shared" si="7"/>
        <v>14</v>
      </c>
      <c r="Q67" s="87">
        <f t="shared" si="10"/>
        <v>0</v>
      </c>
      <c r="R67" s="87">
        <f t="shared" si="8"/>
        <v>0</v>
      </c>
      <c r="S67" s="84">
        <f t="shared" si="11"/>
        <v>0</v>
      </c>
      <c r="T67" s="85">
        <f t="shared" si="12"/>
        <v>385.7</v>
      </c>
      <c r="V67" s="63"/>
    </row>
    <row r="68" spans="1:22" ht="30" x14ac:dyDescent="0.25">
      <c r="A68" s="1"/>
      <c r="B68" s="16" t="s">
        <v>209</v>
      </c>
      <c r="C68" s="16" t="s">
        <v>40</v>
      </c>
      <c r="D68" s="16">
        <v>89629</v>
      </c>
      <c r="E68" s="95" t="s">
        <v>210</v>
      </c>
      <c r="F68" s="17" t="s">
        <v>104</v>
      </c>
      <c r="G68" s="96">
        <v>7</v>
      </c>
      <c r="H68" s="91">
        <v>75.430000000000007</v>
      </c>
      <c r="I68" s="82">
        <v>0.2356</v>
      </c>
      <c r="J68" s="89">
        <f t="shared" si="0"/>
        <v>75.430000000000007</v>
      </c>
      <c r="K68" s="90">
        <f t="shared" si="1"/>
        <v>93.2</v>
      </c>
      <c r="L68" s="85">
        <f t="shared" si="2"/>
        <v>652.4</v>
      </c>
      <c r="M68" s="97">
        <v>0</v>
      </c>
      <c r="N68" s="97">
        <v>0</v>
      </c>
      <c r="O68" s="97">
        <f t="shared" si="9"/>
        <v>0</v>
      </c>
      <c r="P68" s="83">
        <f t="shared" si="7"/>
        <v>7</v>
      </c>
      <c r="Q68" s="87">
        <f t="shared" si="10"/>
        <v>0</v>
      </c>
      <c r="R68" s="87">
        <f t="shared" si="8"/>
        <v>0</v>
      </c>
      <c r="S68" s="84">
        <f t="shared" si="11"/>
        <v>0</v>
      </c>
      <c r="T68" s="85">
        <f t="shared" si="12"/>
        <v>652.4</v>
      </c>
      <c r="V68" s="63"/>
    </row>
    <row r="69" spans="1:22" ht="30" x14ac:dyDescent="0.25">
      <c r="A69" s="1"/>
      <c r="B69" s="16" t="s">
        <v>211</v>
      </c>
      <c r="C69" s="16" t="s">
        <v>40</v>
      </c>
      <c r="D69" s="16">
        <v>89631</v>
      </c>
      <c r="E69" s="95" t="s">
        <v>212</v>
      </c>
      <c r="F69" s="17" t="s">
        <v>104</v>
      </c>
      <c r="G69" s="96">
        <v>4</v>
      </c>
      <c r="H69" s="91">
        <v>98.54</v>
      </c>
      <c r="I69" s="82">
        <v>0.2356</v>
      </c>
      <c r="J69" s="89">
        <f t="shared" si="0"/>
        <v>98.54</v>
      </c>
      <c r="K69" s="90">
        <f t="shared" si="1"/>
        <v>121.76</v>
      </c>
      <c r="L69" s="85">
        <f t="shared" si="2"/>
        <v>487.04</v>
      </c>
      <c r="M69" s="97">
        <v>0</v>
      </c>
      <c r="N69" s="97">
        <v>0</v>
      </c>
      <c r="O69" s="97">
        <f t="shared" si="9"/>
        <v>0</v>
      </c>
      <c r="P69" s="83">
        <f t="shared" si="7"/>
        <v>4</v>
      </c>
      <c r="Q69" s="87">
        <f t="shared" si="10"/>
        <v>0</v>
      </c>
      <c r="R69" s="87">
        <f t="shared" si="8"/>
        <v>0</v>
      </c>
      <c r="S69" s="84">
        <f t="shared" si="11"/>
        <v>0</v>
      </c>
      <c r="T69" s="85">
        <f t="shared" si="12"/>
        <v>487.04</v>
      </c>
      <c r="V69" s="63"/>
    </row>
    <row r="70" spans="1:22" ht="30" x14ac:dyDescent="0.25">
      <c r="A70" s="1"/>
      <c r="B70" s="16" t="s">
        <v>213</v>
      </c>
      <c r="C70" s="16" t="s">
        <v>40</v>
      </c>
      <c r="D70" s="16">
        <v>89627</v>
      </c>
      <c r="E70" s="95" t="s">
        <v>214</v>
      </c>
      <c r="F70" s="17" t="s">
        <v>104</v>
      </c>
      <c r="G70" s="96">
        <v>10</v>
      </c>
      <c r="H70" s="91">
        <v>19.55</v>
      </c>
      <c r="I70" s="82">
        <v>0.2356</v>
      </c>
      <c r="J70" s="89">
        <f t="shared" si="0"/>
        <v>19.55</v>
      </c>
      <c r="K70" s="90">
        <f t="shared" si="1"/>
        <v>24.16</v>
      </c>
      <c r="L70" s="85">
        <f t="shared" si="2"/>
        <v>241.6</v>
      </c>
      <c r="M70" s="97">
        <v>0</v>
      </c>
      <c r="N70" s="97">
        <v>0</v>
      </c>
      <c r="O70" s="97">
        <f t="shared" si="9"/>
        <v>0</v>
      </c>
      <c r="P70" s="83">
        <f t="shared" si="7"/>
        <v>10</v>
      </c>
      <c r="Q70" s="87">
        <f t="shared" si="10"/>
        <v>0</v>
      </c>
      <c r="R70" s="87">
        <f t="shared" si="8"/>
        <v>0</v>
      </c>
      <c r="S70" s="84">
        <f t="shared" si="11"/>
        <v>0</v>
      </c>
      <c r="T70" s="85">
        <f t="shared" si="12"/>
        <v>241.6</v>
      </c>
      <c r="V70" s="63"/>
    </row>
    <row r="71" spans="1:22" ht="30" x14ac:dyDescent="0.25">
      <c r="A71" s="1"/>
      <c r="B71" s="16" t="s">
        <v>215</v>
      </c>
      <c r="C71" s="16" t="s">
        <v>40</v>
      </c>
      <c r="D71" s="16">
        <v>89630</v>
      </c>
      <c r="E71" s="95" t="s">
        <v>216</v>
      </c>
      <c r="F71" s="17" t="s">
        <v>104</v>
      </c>
      <c r="G71" s="96">
        <v>2</v>
      </c>
      <c r="H71" s="91">
        <v>57.43</v>
      </c>
      <c r="I71" s="82">
        <v>0.2356</v>
      </c>
      <c r="J71" s="89">
        <f t="shared" si="0"/>
        <v>57.43</v>
      </c>
      <c r="K71" s="90">
        <f t="shared" si="1"/>
        <v>70.959999999999994</v>
      </c>
      <c r="L71" s="85">
        <f t="shared" si="2"/>
        <v>141.91999999999999</v>
      </c>
      <c r="M71" s="97">
        <v>0</v>
      </c>
      <c r="N71" s="97">
        <v>0</v>
      </c>
      <c r="O71" s="97">
        <f t="shared" si="9"/>
        <v>0</v>
      </c>
      <c r="P71" s="83">
        <f t="shared" si="7"/>
        <v>2</v>
      </c>
      <c r="Q71" s="87">
        <f t="shared" si="10"/>
        <v>0</v>
      </c>
      <c r="R71" s="87">
        <f t="shared" si="8"/>
        <v>0</v>
      </c>
      <c r="S71" s="84">
        <f t="shared" si="11"/>
        <v>0</v>
      </c>
      <c r="T71" s="85">
        <f t="shared" si="12"/>
        <v>141.91999999999999</v>
      </c>
      <c r="V71" s="63"/>
    </row>
    <row r="72" spans="1:22" ht="30" x14ac:dyDescent="0.25">
      <c r="A72" s="1"/>
      <c r="B72" s="16" t="s">
        <v>217</v>
      </c>
      <c r="C72" s="16" t="s">
        <v>40</v>
      </c>
      <c r="D72" s="16">
        <v>89630</v>
      </c>
      <c r="E72" s="95" t="s">
        <v>216</v>
      </c>
      <c r="F72" s="17" t="s">
        <v>104</v>
      </c>
      <c r="G72" s="96">
        <v>13</v>
      </c>
      <c r="H72" s="91">
        <v>57.43</v>
      </c>
      <c r="I72" s="82">
        <v>0.2356</v>
      </c>
      <c r="J72" s="89">
        <f t="shared" si="0"/>
        <v>57.43</v>
      </c>
      <c r="K72" s="90">
        <f t="shared" si="1"/>
        <v>70.959999999999994</v>
      </c>
      <c r="L72" s="85">
        <f t="shared" si="2"/>
        <v>922.48</v>
      </c>
      <c r="M72" s="97">
        <v>0</v>
      </c>
      <c r="N72" s="97">
        <v>0</v>
      </c>
      <c r="O72" s="97">
        <f t="shared" si="9"/>
        <v>0</v>
      </c>
      <c r="P72" s="83">
        <f t="shared" si="7"/>
        <v>13</v>
      </c>
      <c r="Q72" s="87">
        <f t="shared" si="10"/>
        <v>0</v>
      </c>
      <c r="R72" s="87">
        <f t="shared" si="8"/>
        <v>0</v>
      </c>
      <c r="S72" s="84">
        <f t="shared" si="11"/>
        <v>0</v>
      </c>
      <c r="T72" s="85">
        <f t="shared" si="12"/>
        <v>922.48</v>
      </c>
      <c r="V72" s="63"/>
    </row>
    <row r="73" spans="1:22" ht="30" x14ac:dyDescent="0.25">
      <c r="A73" s="1"/>
      <c r="B73" s="16" t="s">
        <v>218</v>
      </c>
      <c r="C73" s="16" t="s">
        <v>40</v>
      </c>
      <c r="D73" s="16">
        <v>89630</v>
      </c>
      <c r="E73" s="95" t="s">
        <v>216</v>
      </c>
      <c r="F73" s="17" t="s">
        <v>104</v>
      </c>
      <c r="G73" s="96">
        <v>3</v>
      </c>
      <c r="H73" s="91">
        <v>57.43</v>
      </c>
      <c r="I73" s="82">
        <v>0.2356</v>
      </c>
      <c r="J73" s="89">
        <f t="shared" si="0"/>
        <v>57.43</v>
      </c>
      <c r="K73" s="90">
        <f t="shared" si="1"/>
        <v>70.959999999999994</v>
      </c>
      <c r="L73" s="85">
        <f t="shared" si="2"/>
        <v>212.88</v>
      </c>
      <c r="M73" s="97">
        <v>0</v>
      </c>
      <c r="N73" s="97">
        <v>0</v>
      </c>
      <c r="O73" s="97">
        <f t="shared" si="9"/>
        <v>0</v>
      </c>
      <c r="P73" s="83">
        <f t="shared" si="7"/>
        <v>3</v>
      </c>
      <c r="Q73" s="87">
        <f t="shared" si="10"/>
        <v>0</v>
      </c>
      <c r="R73" s="87">
        <f t="shared" si="8"/>
        <v>0</v>
      </c>
      <c r="S73" s="84">
        <f t="shared" si="11"/>
        <v>0</v>
      </c>
      <c r="T73" s="85">
        <f t="shared" si="12"/>
        <v>212.88</v>
      </c>
      <c r="V73" s="63"/>
    </row>
    <row r="74" spans="1:22" ht="45" x14ac:dyDescent="0.25">
      <c r="A74" s="1"/>
      <c r="B74" s="16" t="s">
        <v>219</v>
      </c>
      <c r="C74" s="16" t="s">
        <v>40</v>
      </c>
      <c r="D74" s="16">
        <v>90374</v>
      </c>
      <c r="E74" s="95" t="s">
        <v>220</v>
      </c>
      <c r="F74" s="17" t="s">
        <v>104</v>
      </c>
      <c r="G74" s="96">
        <v>9</v>
      </c>
      <c r="H74" s="91">
        <v>22.16</v>
      </c>
      <c r="I74" s="82">
        <v>0.2356</v>
      </c>
      <c r="J74" s="89">
        <f t="shared" si="0"/>
        <v>22.16</v>
      </c>
      <c r="K74" s="90">
        <f t="shared" si="1"/>
        <v>27.38</v>
      </c>
      <c r="L74" s="85">
        <f t="shared" si="2"/>
        <v>246.42</v>
      </c>
      <c r="M74" s="97">
        <v>0</v>
      </c>
      <c r="N74" s="97">
        <v>0</v>
      </c>
      <c r="O74" s="97">
        <f t="shared" si="9"/>
        <v>0</v>
      </c>
      <c r="P74" s="83">
        <f t="shared" si="7"/>
        <v>9</v>
      </c>
      <c r="Q74" s="87">
        <f t="shared" si="10"/>
        <v>0</v>
      </c>
      <c r="R74" s="87">
        <f t="shared" si="8"/>
        <v>0</v>
      </c>
      <c r="S74" s="84">
        <f t="shared" si="11"/>
        <v>0</v>
      </c>
      <c r="T74" s="85">
        <f t="shared" si="12"/>
        <v>246.42</v>
      </c>
      <c r="V74" s="63"/>
    </row>
    <row r="75" spans="1:22" ht="45" x14ac:dyDescent="0.25">
      <c r="A75" s="1"/>
      <c r="B75" s="16" t="s">
        <v>221</v>
      </c>
      <c r="C75" s="16" t="s">
        <v>40</v>
      </c>
      <c r="D75" s="16">
        <v>90374</v>
      </c>
      <c r="E75" s="95" t="s">
        <v>220</v>
      </c>
      <c r="F75" s="17" t="s">
        <v>104</v>
      </c>
      <c r="G75" s="96">
        <v>8</v>
      </c>
      <c r="H75" s="91">
        <v>22.16</v>
      </c>
      <c r="I75" s="82">
        <v>0.2356</v>
      </c>
      <c r="J75" s="89">
        <f t="shared" si="0"/>
        <v>22.16</v>
      </c>
      <c r="K75" s="90">
        <f t="shared" si="1"/>
        <v>27.38</v>
      </c>
      <c r="L75" s="85">
        <f t="shared" si="2"/>
        <v>219.04</v>
      </c>
      <c r="M75" s="97">
        <v>0</v>
      </c>
      <c r="N75" s="97">
        <v>0</v>
      </c>
      <c r="O75" s="97">
        <f t="shared" si="9"/>
        <v>0</v>
      </c>
      <c r="P75" s="83">
        <f t="shared" si="7"/>
        <v>8</v>
      </c>
      <c r="Q75" s="87">
        <f t="shared" si="10"/>
        <v>0</v>
      </c>
      <c r="R75" s="87">
        <f t="shared" si="8"/>
        <v>0</v>
      </c>
      <c r="S75" s="84">
        <f t="shared" si="11"/>
        <v>0</v>
      </c>
      <c r="T75" s="85">
        <f t="shared" si="12"/>
        <v>219.04</v>
      </c>
      <c r="V75" s="63"/>
    </row>
    <row r="76" spans="1:22" ht="30" x14ac:dyDescent="0.25">
      <c r="A76" s="1"/>
      <c r="B76" s="16" t="s">
        <v>222</v>
      </c>
      <c r="C76" s="16" t="s">
        <v>40</v>
      </c>
      <c r="D76" s="16">
        <v>94499</v>
      </c>
      <c r="E76" s="95" t="s">
        <v>223</v>
      </c>
      <c r="F76" s="17" t="s">
        <v>104</v>
      </c>
      <c r="G76" s="96">
        <v>3</v>
      </c>
      <c r="H76" s="91">
        <v>409.93</v>
      </c>
      <c r="I76" s="82">
        <v>0.2356</v>
      </c>
      <c r="J76" s="89">
        <f t="shared" si="0"/>
        <v>409.93</v>
      </c>
      <c r="K76" s="90">
        <f t="shared" si="1"/>
        <v>506.51</v>
      </c>
      <c r="L76" s="85">
        <f t="shared" si="2"/>
        <v>1519.53</v>
      </c>
      <c r="M76" s="97">
        <v>0</v>
      </c>
      <c r="N76" s="97">
        <v>0</v>
      </c>
      <c r="O76" s="97">
        <f t="shared" si="9"/>
        <v>0</v>
      </c>
      <c r="P76" s="83">
        <f t="shared" si="7"/>
        <v>3</v>
      </c>
      <c r="Q76" s="87">
        <f t="shared" si="10"/>
        <v>0</v>
      </c>
      <c r="R76" s="87">
        <f t="shared" si="8"/>
        <v>0</v>
      </c>
      <c r="S76" s="84">
        <f t="shared" si="11"/>
        <v>0</v>
      </c>
      <c r="T76" s="85">
        <f t="shared" si="12"/>
        <v>1519.53</v>
      </c>
      <c r="V76" s="63"/>
    </row>
    <row r="77" spans="1:22" ht="30" x14ac:dyDescent="0.25">
      <c r="A77" s="1"/>
      <c r="B77" s="16" t="s">
        <v>224</v>
      </c>
      <c r="C77" s="16" t="s">
        <v>40</v>
      </c>
      <c r="D77" s="16">
        <v>94500</v>
      </c>
      <c r="E77" s="95" t="s">
        <v>225</v>
      </c>
      <c r="F77" s="17" t="s">
        <v>104</v>
      </c>
      <c r="G77" s="96">
        <v>1</v>
      </c>
      <c r="H77" s="91">
        <v>497.32</v>
      </c>
      <c r="I77" s="82">
        <v>0.2356</v>
      </c>
      <c r="J77" s="89">
        <f t="shared" si="0"/>
        <v>497.32</v>
      </c>
      <c r="K77" s="90">
        <f t="shared" si="1"/>
        <v>614.49</v>
      </c>
      <c r="L77" s="85">
        <f t="shared" si="2"/>
        <v>614.49</v>
      </c>
      <c r="M77" s="97">
        <v>0</v>
      </c>
      <c r="N77" s="97">
        <v>0</v>
      </c>
      <c r="O77" s="97">
        <f t="shared" si="9"/>
        <v>0</v>
      </c>
      <c r="P77" s="83">
        <f t="shared" si="7"/>
        <v>1</v>
      </c>
      <c r="Q77" s="87">
        <f t="shared" si="10"/>
        <v>0</v>
      </c>
      <c r="R77" s="87">
        <f t="shared" si="8"/>
        <v>0</v>
      </c>
      <c r="S77" s="84">
        <f t="shared" si="11"/>
        <v>0</v>
      </c>
      <c r="T77" s="85">
        <f t="shared" si="12"/>
        <v>614.49</v>
      </c>
      <c r="V77" s="63"/>
    </row>
    <row r="78" spans="1:22" ht="45" x14ac:dyDescent="0.25">
      <c r="A78" s="1"/>
      <c r="B78" s="16" t="s">
        <v>226</v>
      </c>
      <c r="C78" s="16" t="s">
        <v>40</v>
      </c>
      <c r="D78" s="16">
        <v>89986</v>
      </c>
      <c r="E78" s="95" t="s">
        <v>227</v>
      </c>
      <c r="F78" s="17" t="s">
        <v>104</v>
      </c>
      <c r="G78" s="96">
        <v>2</v>
      </c>
      <c r="H78" s="91">
        <v>116.15</v>
      </c>
      <c r="I78" s="82">
        <v>0.2356</v>
      </c>
      <c r="J78" s="89">
        <f t="shared" si="0"/>
        <v>116.15</v>
      </c>
      <c r="K78" s="90">
        <f t="shared" si="1"/>
        <v>143.51</v>
      </c>
      <c r="L78" s="85">
        <f t="shared" si="2"/>
        <v>287.02</v>
      </c>
      <c r="M78" s="97">
        <v>0</v>
      </c>
      <c r="N78" s="97">
        <v>0</v>
      </c>
      <c r="O78" s="97">
        <f t="shared" si="9"/>
        <v>0</v>
      </c>
      <c r="P78" s="83">
        <f t="shared" si="7"/>
        <v>2</v>
      </c>
      <c r="Q78" s="87">
        <f t="shared" si="10"/>
        <v>0</v>
      </c>
      <c r="R78" s="87">
        <f t="shared" si="8"/>
        <v>0</v>
      </c>
      <c r="S78" s="84">
        <f t="shared" si="11"/>
        <v>0</v>
      </c>
      <c r="T78" s="85">
        <f t="shared" si="12"/>
        <v>287.02</v>
      </c>
      <c r="V78" s="63"/>
    </row>
    <row r="79" spans="1:22" ht="45" x14ac:dyDescent="0.25">
      <c r="A79" s="1"/>
      <c r="B79" s="16" t="s">
        <v>228</v>
      </c>
      <c r="C79" s="16" t="s">
        <v>40</v>
      </c>
      <c r="D79" s="16">
        <v>94794</v>
      </c>
      <c r="E79" s="95" t="s">
        <v>229</v>
      </c>
      <c r="F79" s="17" t="s">
        <v>104</v>
      </c>
      <c r="G79" s="96">
        <v>8</v>
      </c>
      <c r="H79" s="91">
        <v>233.69</v>
      </c>
      <c r="I79" s="82">
        <v>0.2356</v>
      </c>
      <c r="J79" s="89">
        <f t="shared" si="0"/>
        <v>233.69</v>
      </c>
      <c r="K79" s="90">
        <f t="shared" si="1"/>
        <v>288.75</v>
      </c>
      <c r="L79" s="85">
        <f t="shared" si="2"/>
        <v>2310</v>
      </c>
      <c r="M79" s="97">
        <v>0</v>
      </c>
      <c r="N79" s="97">
        <v>0</v>
      </c>
      <c r="O79" s="97">
        <f t="shared" si="9"/>
        <v>0</v>
      </c>
      <c r="P79" s="83">
        <f t="shared" si="7"/>
        <v>8</v>
      </c>
      <c r="Q79" s="87">
        <f t="shared" si="10"/>
        <v>0</v>
      </c>
      <c r="R79" s="87">
        <f t="shared" si="8"/>
        <v>0</v>
      </c>
      <c r="S79" s="84">
        <f t="shared" si="11"/>
        <v>0</v>
      </c>
      <c r="T79" s="85">
        <f t="shared" si="12"/>
        <v>2310</v>
      </c>
      <c r="V79" s="63"/>
    </row>
    <row r="80" spans="1:22" ht="45" x14ac:dyDescent="0.25">
      <c r="A80" s="1"/>
      <c r="B80" s="16" t="s">
        <v>230</v>
      </c>
      <c r="C80" s="16" t="s">
        <v>40</v>
      </c>
      <c r="D80" s="16">
        <v>89987</v>
      </c>
      <c r="E80" s="95" t="s">
        <v>231</v>
      </c>
      <c r="F80" s="17" t="s">
        <v>104</v>
      </c>
      <c r="G80" s="96">
        <v>30</v>
      </c>
      <c r="H80" s="91">
        <v>131.87</v>
      </c>
      <c r="I80" s="82">
        <v>0.2356</v>
      </c>
      <c r="J80" s="89">
        <f t="shared" si="0"/>
        <v>131.87</v>
      </c>
      <c r="K80" s="90">
        <f t="shared" si="1"/>
        <v>162.94</v>
      </c>
      <c r="L80" s="85">
        <f t="shared" si="2"/>
        <v>4888.2</v>
      </c>
      <c r="M80" s="97">
        <v>0</v>
      </c>
      <c r="N80" s="97">
        <v>0</v>
      </c>
      <c r="O80" s="97">
        <f t="shared" si="9"/>
        <v>0</v>
      </c>
      <c r="P80" s="83">
        <f t="shared" si="7"/>
        <v>30</v>
      </c>
      <c r="Q80" s="87">
        <f t="shared" si="10"/>
        <v>0</v>
      </c>
      <c r="R80" s="87">
        <f t="shared" si="8"/>
        <v>0</v>
      </c>
      <c r="S80" s="84">
        <f t="shared" si="11"/>
        <v>0</v>
      </c>
      <c r="T80" s="85">
        <f t="shared" si="12"/>
        <v>4888.2</v>
      </c>
      <c r="V80" s="63"/>
    </row>
    <row r="81" spans="1:22" ht="45" x14ac:dyDescent="0.25">
      <c r="A81" s="1"/>
      <c r="B81" s="16" t="s">
        <v>232</v>
      </c>
      <c r="C81" s="16" t="s">
        <v>40</v>
      </c>
      <c r="D81" s="16">
        <v>89985</v>
      </c>
      <c r="E81" s="95" t="s">
        <v>233</v>
      </c>
      <c r="F81" s="17" t="s">
        <v>104</v>
      </c>
      <c r="G81" s="96">
        <v>6</v>
      </c>
      <c r="H81" s="91">
        <v>125.07</v>
      </c>
      <c r="I81" s="82">
        <v>0.2356</v>
      </c>
      <c r="J81" s="89">
        <f t="shared" si="0"/>
        <v>125.07</v>
      </c>
      <c r="K81" s="90">
        <f t="shared" si="1"/>
        <v>154.54</v>
      </c>
      <c r="L81" s="85">
        <f t="shared" si="2"/>
        <v>927.24</v>
      </c>
      <c r="M81" s="97">
        <v>0</v>
      </c>
      <c r="N81" s="97">
        <v>0</v>
      </c>
      <c r="O81" s="97">
        <f t="shared" si="9"/>
        <v>0</v>
      </c>
      <c r="P81" s="83">
        <f t="shared" si="7"/>
        <v>6</v>
      </c>
      <c r="Q81" s="87">
        <f t="shared" si="10"/>
        <v>0</v>
      </c>
      <c r="R81" s="87">
        <f t="shared" si="8"/>
        <v>0</v>
      </c>
      <c r="S81" s="84">
        <f t="shared" si="11"/>
        <v>0</v>
      </c>
      <c r="T81" s="85">
        <f t="shared" si="12"/>
        <v>927.24</v>
      </c>
      <c r="V81" s="63"/>
    </row>
    <row r="82" spans="1:22" ht="45" x14ac:dyDescent="0.25">
      <c r="A82" s="1"/>
      <c r="B82" s="16" t="s">
        <v>234</v>
      </c>
      <c r="C82" s="16" t="s">
        <v>40</v>
      </c>
      <c r="D82" s="16">
        <v>89848</v>
      </c>
      <c r="E82" s="95" t="s">
        <v>235</v>
      </c>
      <c r="F82" s="17" t="s">
        <v>126</v>
      </c>
      <c r="G82" s="96">
        <v>246.6</v>
      </c>
      <c r="H82" s="91">
        <v>28.83</v>
      </c>
      <c r="I82" s="82">
        <v>0.2356</v>
      </c>
      <c r="J82" s="89">
        <f t="shared" si="0"/>
        <v>28.83</v>
      </c>
      <c r="K82" s="90">
        <f t="shared" si="1"/>
        <v>35.619999999999997</v>
      </c>
      <c r="L82" s="85">
        <f t="shared" si="2"/>
        <v>8783.89</v>
      </c>
      <c r="M82" s="97">
        <v>0</v>
      </c>
      <c r="N82" s="97">
        <v>0</v>
      </c>
      <c r="O82" s="97">
        <f t="shared" ref="O82:O135" si="13">N82+M82</f>
        <v>0</v>
      </c>
      <c r="P82" s="83">
        <f t="shared" si="7"/>
        <v>246.6</v>
      </c>
      <c r="Q82" s="87">
        <f t="shared" si="10"/>
        <v>0</v>
      </c>
      <c r="R82" s="87">
        <f t="shared" si="8"/>
        <v>0</v>
      </c>
      <c r="S82" s="84">
        <f t="shared" si="11"/>
        <v>0</v>
      </c>
      <c r="T82" s="85">
        <f t="shared" si="12"/>
        <v>8783.89</v>
      </c>
      <c r="V82" s="63"/>
    </row>
    <row r="83" spans="1:22" ht="45" x14ac:dyDescent="0.25">
      <c r="A83" s="1"/>
      <c r="B83" s="16" t="s">
        <v>236</v>
      </c>
      <c r="C83" s="16" t="s">
        <v>40</v>
      </c>
      <c r="D83" s="16">
        <v>89849</v>
      </c>
      <c r="E83" s="95" t="s">
        <v>237</v>
      </c>
      <c r="F83" s="17" t="s">
        <v>126</v>
      </c>
      <c r="G83" s="96">
        <v>3</v>
      </c>
      <c r="H83" s="91">
        <v>58.02</v>
      </c>
      <c r="I83" s="82">
        <v>0.2356</v>
      </c>
      <c r="J83" s="89">
        <f t="shared" si="0"/>
        <v>58.02</v>
      </c>
      <c r="K83" s="90">
        <f t="shared" si="1"/>
        <v>71.69</v>
      </c>
      <c r="L83" s="85">
        <f t="shared" si="2"/>
        <v>215.07</v>
      </c>
      <c r="M83" s="97">
        <v>0</v>
      </c>
      <c r="N83" s="97">
        <v>0</v>
      </c>
      <c r="O83" s="97">
        <f t="shared" si="13"/>
        <v>0</v>
      </c>
      <c r="P83" s="83">
        <f t="shared" si="7"/>
        <v>3</v>
      </c>
      <c r="Q83" s="87">
        <f t="shared" si="10"/>
        <v>0</v>
      </c>
      <c r="R83" s="87">
        <f t="shared" si="8"/>
        <v>0</v>
      </c>
      <c r="S83" s="84">
        <f t="shared" si="11"/>
        <v>0</v>
      </c>
      <c r="T83" s="85">
        <f t="shared" si="12"/>
        <v>215.07</v>
      </c>
      <c r="V83" s="63"/>
    </row>
    <row r="84" spans="1:22" ht="45" x14ac:dyDescent="0.25">
      <c r="A84" s="1"/>
      <c r="B84" s="16" t="s">
        <v>238</v>
      </c>
      <c r="C84" s="16" t="s">
        <v>40</v>
      </c>
      <c r="D84" s="16">
        <v>89746</v>
      </c>
      <c r="E84" s="95" t="s">
        <v>239</v>
      </c>
      <c r="F84" s="17" t="s">
        <v>104</v>
      </c>
      <c r="G84" s="96">
        <v>11</v>
      </c>
      <c r="H84" s="91">
        <v>28.43</v>
      </c>
      <c r="I84" s="82">
        <v>0.2356</v>
      </c>
      <c r="J84" s="89">
        <f t="shared" si="0"/>
        <v>28.43</v>
      </c>
      <c r="K84" s="90">
        <f t="shared" si="1"/>
        <v>35.130000000000003</v>
      </c>
      <c r="L84" s="85">
        <f t="shared" si="2"/>
        <v>386.43</v>
      </c>
      <c r="M84" s="97">
        <v>0</v>
      </c>
      <c r="N84" s="97">
        <v>0</v>
      </c>
      <c r="O84" s="97">
        <f t="shared" si="13"/>
        <v>0</v>
      </c>
      <c r="P84" s="83">
        <f t="shared" si="7"/>
        <v>11</v>
      </c>
      <c r="Q84" s="87">
        <f t="shared" si="10"/>
        <v>0</v>
      </c>
      <c r="R84" s="87">
        <f t="shared" ref="R84:R135" si="14">O84*K84</f>
        <v>0</v>
      </c>
      <c r="S84" s="84">
        <f t="shared" si="11"/>
        <v>0</v>
      </c>
      <c r="T84" s="85">
        <f t="shared" si="12"/>
        <v>386.43</v>
      </c>
      <c r="V84" s="63"/>
    </row>
    <row r="85" spans="1:22" ht="45" x14ac:dyDescent="0.25">
      <c r="A85" s="1"/>
      <c r="B85" s="16" t="s">
        <v>240</v>
      </c>
      <c r="C85" s="16" t="s">
        <v>40</v>
      </c>
      <c r="D85" s="16">
        <v>89744</v>
      </c>
      <c r="E85" s="95" t="s">
        <v>241</v>
      </c>
      <c r="F85" s="17" t="s">
        <v>104</v>
      </c>
      <c r="G85" s="96">
        <v>47</v>
      </c>
      <c r="H85" s="91">
        <v>27.6</v>
      </c>
      <c r="I85" s="82">
        <v>0.2356</v>
      </c>
      <c r="J85" s="89">
        <f t="shared" si="0"/>
        <v>27.6</v>
      </c>
      <c r="K85" s="90">
        <f t="shared" si="1"/>
        <v>34.1</v>
      </c>
      <c r="L85" s="85">
        <f t="shared" si="2"/>
        <v>1602.7</v>
      </c>
      <c r="M85" s="97">
        <v>0</v>
      </c>
      <c r="N85" s="97">
        <v>0</v>
      </c>
      <c r="O85" s="97">
        <f t="shared" si="13"/>
        <v>0</v>
      </c>
      <c r="P85" s="83">
        <f t="shared" si="7"/>
        <v>47</v>
      </c>
      <c r="Q85" s="87">
        <f t="shared" si="10"/>
        <v>0</v>
      </c>
      <c r="R85" s="87">
        <f t="shared" si="14"/>
        <v>0</v>
      </c>
      <c r="S85" s="84">
        <f t="shared" si="11"/>
        <v>0</v>
      </c>
      <c r="T85" s="85">
        <f t="shared" si="12"/>
        <v>1602.7</v>
      </c>
      <c r="V85" s="63"/>
    </row>
    <row r="86" spans="1:22" ht="45" x14ac:dyDescent="0.25">
      <c r="B86" s="16" t="s">
        <v>242</v>
      </c>
      <c r="C86" s="16" t="s">
        <v>40</v>
      </c>
      <c r="D86" s="16">
        <v>89567</v>
      </c>
      <c r="E86" s="95" t="s">
        <v>243</v>
      </c>
      <c r="F86" s="17" t="s">
        <v>104</v>
      </c>
      <c r="G86" s="96">
        <v>4</v>
      </c>
      <c r="H86" s="91">
        <v>77.94</v>
      </c>
      <c r="I86" s="82">
        <v>0.2356</v>
      </c>
      <c r="J86" s="89">
        <f t="shared" si="0"/>
        <v>77.94</v>
      </c>
      <c r="K86" s="90">
        <f t="shared" si="1"/>
        <v>96.3</v>
      </c>
      <c r="L86" s="85">
        <f t="shared" si="2"/>
        <v>385.2</v>
      </c>
      <c r="M86" s="97">
        <v>0</v>
      </c>
      <c r="N86" s="97">
        <v>0</v>
      </c>
      <c r="O86" s="97">
        <f t="shared" si="13"/>
        <v>0</v>
      </c>
      <c r="P86" s="83">
        <f t="shared" si="7"/>
        <v>4</v>
      </c>
      <c r="Q86" s="87">
        <f t="shared" si="10"/>
        <v>0</v>
      </c>
      <c r="R86" s="87">
        <f t="shared" si="14"/>
        <v>0</v>
      </c>
      <c r="S86" s="84">
        <f t="shared" si="11"/>
        <v>0</v>
      </c>
      <c r="T86" s="85">
        <f t="shared" si="12"/>
        <v>385.2</v>
      </c>
      <c r="V86" s="63"/>
    </row>
    <row r="87" spans="1:22" ht="45" x14ac:dyDescent="0.25">
      <c r="B87" s="16" t="s">
        <v>244</v>
      </c>
      <c r="C87" s="16" t="s">
        <v>40</v>
      </c>
      <c r="D87" s="16">
        <v>89675</v>
      </c>
      <c r="E87" s="95" t="s">
        <v>245</v>
      </c>
      <c r="F87" s="17" t="s">
        <v>104</v>
      </c>
      <c r="G87" s="96">
        <v>1</v>
      </c>
      <c r="H87" s="91">
        <v>70.03</v>
      </c>
      <c r="I87" s="82">
        <v>0.2356</v>
      </c>
      <c r="J87" s="89">
        <f t="shared" si="0"/>
        <v>70.03</v>
      </c>
      <c r="K87" s="90">
        <f t="shared" si="1"/>
        <v>86.53</v>
      </c>
      <c r="L87" s="85">
        <f t="shared" si="2"/>
        <v>86.53</v>
      </c>
      <c r="M87" s="97">
        <v>0</v>
      </c>
      <c r="N87" s="97">
        <v>0</v>
      </c>
      <c r="O87" s="97">
        <f t="shared" si="13"/>
        <v>0</v>
      </c>
      <c r="P87" s="83">
        <f t="shared" si="7"/>
        <v>1</v>
      </c>
      <c r="Q87" s="87">
        <f t="shared" si="10"/>
        <v>0</v>
      </c>
      <c r="R87" s="87">
        <f t="shared" si="14"/>
        <v>0</v>
      </c>
      <c r="S87" s="84">
        <f t="shared" si="11"/>
        <v>0</v>
      </c>
      <c r="T87" s="85">
        <f t="shared" si="12"/>
        <v>86.53</v>
      </c>
      <c r="V87" s="63"/>
    </row>
    <row r="88" spans="1:22" ht="45" x14ac:dyDescent="0.25">
      <c r="B88" s="16" t="s">
        <v>246</v>
      </c>
      <c r="C88" s="16" t="s">
        <v>40</v>
      </c>
      <c r="D88" s="16">
        <v>89714</v>
      </c>
      <c r="E88" s="95" t="s">
        <v>247</v>
      </c>
      <c r="F88" s="17" t="s">
        <v>126</v>
      </c>
      <c r="G88" s="96">
        <v>149.30000000000001</v>
      </c>
      <c r="H88" s="91">
        <v>40.11</v>
      </c>
      <c r="I88" s="82">
        <v>0.2356</v>
      </c>
      <c r="J88" s="89">
        <f t="shared" si="0"/>
        <v>40.11</v>
      </c>
      <c r="K88" s="90">
        <f t="shared" si="1"/>
        <v>49.56</v>
      </c>
      <c r="L88" s="85">
        <f t="shared" si="2"/>
        <v>7399.31</v>
      </c>
      <c r="M88" s="97">
        <v>0</v>
      </c>
      <c r="N88" s="97">
        <v>0</v>
      </c>
      <c r="O88" s="97">
        <f t="shared" si="13"/>
        <v>0</v>
      </c>
      <c r="P88" s="83">
        <f t="shared" si="7"/>
        <v>149.30000000000001</v>
      </c>
      <c r="Q88" s="87">
        <f t="shared" si="10"/>
        <v>0</v>
      </c>
      <c r="R88" s="87">
        <f t="shared" si="14"/>
        <v>0</v>
      </c>
      <c r="S88" s="84">
        <f t="shared" si="11"/>
        <v>0</v>
      </c>
      <c r="T88" s="85">
        <f t="shared" si="12"/>
        <v>7399.31</v>
      </c>
      <c r="V88" s="63"/>
    </row>
    <row r="89" spans="1:22" ht="45" x14ac:dyDescent="0.25">
      <c r="B89" s="16" t="s">
        <v>248</v>
      </c>
      <c r="C89" s="16" t="s">
        <v>40</v>
      </c>
      <c r="D89" s="16">
        <v>89711</v>
      </c>
      <c r="E89" s="95" t="s">
        <v>249</v>
      </c>
      <c r="F89" s="17" t="s">
        <v>126</v>
      </c>
      <c r="G89" s="96">
        <v>115.3</v>
      </c>
      <c r="H89" s="91">
        <v>22.97</v>
      </c>
      <c r="I89" s="82">
        <v>0.2356</v>
      </c>
      <c r="J89" s="89">
        <f t="shared" si="0"/>
        <v>22.97</v>
      </c>
      <c r="K89" s="90">
        <f t="shared" si="1"/>
        <v>28.38</v>
      </c>
      <c r="L89" s="85">
        <f t="shared" si="2"/>
        <v>3272.21</v>
      </c>
      <c r="M89" s="97">
        <v>0</v>
      </c>
      <c r="N89" s="97">
        <v>0</v>
      </c>
      <c r="O89" s="97">
        <f t="shared" si="13"/>
        <v>0</v>
      </c>
      <c r="P89" s="83">
        <f t="shared" si="7"/>
        <v>115.3</v>
      </c>
      <c r="Q89" s="87">
        <f t="shared" si="10"/>
        <v>0</v>
      </c>
      <c r="R89" s="87">
        <f t="shared" si="14"/>
        <v>0</v>
      </c>
      <c r="S89" s="84">
        <f t="shared" si="11"/>
        <v>0</v>
      </c>
      <c r="T89" s="85">
        <f t="shared" si="12"/>
        <v>3272.21</v>
      </c>
      <c r="V89" s="63"/>
    </row>
    <row r="90" spans="1:22" ht="45" x14ac:dyDescent="0.25">
      <c r="A90" s="1"/>
      <c r="B90" s="16" t="s">
        <v>250</v>
      </c>
      <c r="C90" s="16" t="s">
        <v>40</v>
      </c>
      <c r="D90" s="16">
        <v>89712</v>
      </c>
      <c r="E90" s="95" t="s">
        <v>251</v>
      </c>
      <c r="F90" s="17" t="s">
        <v>126</v>
      </c>
      <c r="G90" s="96">
        <v>173.1</v>
      </c>
      <c r="H90" s="91">
        <v>28.79</v>
      </c>
      <c r="I90" s="82">
        <v>0.2356</v>
      </c>
      <c r="J90" s="89">
        <f t="shared" ref="J90:J127" si="15">ROUND(IF(LEFT($H$17,5)="CUSTO",H90,H90/(1+I90)),2)</f>
        <v>28.79</v>
      </c>
      <c r="K90" s="90">
        <f t="shared" ref="K90:K127" si="16">ROUND(J90*(1+I90),2)</f>
        <v>35.57</v>
      </c>
      <c r="L90" s="85">
        <f t="shared" ref="L90:L127" si="17">ROUND(G90*K90,2)</f>
        <v>6157.17</v>
      </c>
      <c r="M90" s="97">
        <v>0</v>
      </c>
      <c r="N90" s="97">
        <v>0</v>
      </c>
      <c r="O90" s="97">
        <f t="shared" si="13"/>
        <v>0</v>
      </c>
      <c r="P90" s="83">
        <f t="shared" ref="P90:P127" si="18">G90-O90</f>
        <v>173.1</v>
      </c>
      <c r="Q90" s="87">
        <f t="shared" si="10"/>
        <v>0</v>
      </c>
      <c r="R90" s="87">
        <f t="shared" si="14"/>
        <v>0</v>
      </c>
      <c r="S90" s="84">
        <f t="shared" ref="S90:S127" si="19">ROUND(IF(R90=0,0,R90/L90),2)</f>
        <v>0</v>
      </c>
      <c r="T90" s="85">
        <f t="shared" ref="T90:T127" si="20">L90-R90</f>
        <v>6157.17</v>
      </c>
      <c r="V90" s="63"/>
    </row>
    <row r="91" spans="1:22" ht="30" x14ac:dyDescent="0.25">
      <c r="A91" s="1"/>
      <c r="B91" s="16" t="s">
        <v>252</v>
      </c>
      <c r="C91" s="16" t="s">
        <v>40</v>
      </c>
      <c r="D91" s="16">
        <v>89511</v>
      </c>
      <c r="E91" s="95" t="s">
        <v>253</v>
      </c>
      <c r="F91" s="17" t="s">
        <v>126</v>
      </c>
      <c r="G91" s="96">
        <v>69.55</v>
      </c>
      <c r="H91" s="91">
        <v>40.119999999999997</v>
      </c>
      <c r="I91" s="82">
        <v>0.2356</v>
      </c>
      <c r="J91" s="89">
        <f t="shared" si="15"/>
        <v>40.119999999999997</v>
      </c>
      <c r="K91" s="90">
        <f t="shared" si="16"/>
        <v>49.57</v>
      </c>
      <c r="L91" s="85">
        <f t="shared" si="17"/>
        <v>3447.59</v>
      </c>
      <c r="M91" s="97">
        <v>0</v>
      </c>
      <c r="N91" s="97">
        <v>0</v>
      </c>
      <c r="O91" s="97">
        <f t="shared" si="13"/>
        <v>0</v>
      </c>
      <c r="P91" s="83">
        <f t="shared" si="18"/>
        <v>69.55</v>
      </c>
      <c r="Q91" s="87">
        <f t="shared" si="10"/>
        <v>0</v>
      </c>
      <c r="R91" s="87">
        <f t="shared" si="14"/>
        <v>0</v>
      </c>
      <c r="S91" s="84">
        <f t="shared" si="19"/>
        <v>0</v>
      </c>
      <c r="T91" s="85">
        <f t="shared" si="20"/>
        <v>3447.59</v>
      </c>
      <c r="V91" s="63"/>
    </row>
    <row r="92" spans="1:22" ht="45" x14ac:dyDescent="0.25">
      <c r="A92" s="1"/>
      <c r="B92" s="16" t="s">
        <v>254</v>
      </c>
      <c r="C92" s="16" t="s">
        <v>40</v>
      </c>
      <c r="D92" s="16" t="s">
        <v>255</v>
      </c>
      <c r="E92" s="95" t="s">
        <v>256</v>
      </c>
      <c r="F92" s="17" t="s">
        <v>104</v>
      </c>
      <c r="G92" s="96">
        <v>25</v>
      </c>
      <c r="H92" s="91">
        <v>13.41</v>
      </c>
      <c r="I92" s="82">
        <v>0.2356</v>
      </c>
      <c r="J92" s="89">
        <f t="shared" si="15"/>
        <v>13.41</v>
      </c>
      <c r="K92" s="90">
        <f t="shared" si="16"/>
        <v>16.57</v>
      </c>
      <c r="L92" s="85">
        <f t="shared" si="17"/>
        <v>414.25</v>
      </c>
      <c r="M92" s="97">
        <v>0</v>
      </c>
      <c r="N92" s="97">
        <v>0</v>
      </c>
      <c r="O92" s="97">
        <f t="shared" si="13"/>
        <v>0</v>
      </c>
      <c r="P92" s="83">
        <f t="shared" si="18"/>
        <v>25</v>
      </c>
      <c r="Q92" s="87">
        <f t="shared" ref="Q92:Q135" si="21">N92*K92</f>
        <v>0</v>
      </c>
      <c r="R92" s="87">
        <f t="shared" si="14"/>
        <v>0</v>
      </c>
      <c r="S92" s="84">
        <f t="shared" si="19"/>
        <v>0</v>
      </c>
      <c r="T92" s="85">
        <f t="shared" si="20"/>
        <v>414.25</v>
      </c>
      <c r="V92" s="63"/>
    </row>
    <row r="93" spans="1:22" ht="45" x14ac:dyDescent="0.25">
      <c r="A93" s="1"/>
      <c r="B93" s="16" t="s">
        <v>257</v>
      </c>
      <c r="C93" s="16" t="s">
        <v>40</v>
      </c>
      <c r="D93" s="16">
        <v>89746</v>
      </c>
      <c r="E93" s="95" t="s">
        <v>239</v>
      </c>
      <c r="F93" s="17" t="s">
        <v>104</v>
      </c>
      <c r="G93" s="96">
        <v>6</v>
      </c>
      <c r="H93" s="91">
        <v>28.43</v>
      </c>
      <c r="I93" s="82">
        <v>0.2356</v>
      </c>
      <c r="J93" s="89">
        <f t="shared" si="15"/>
        <v>28.43</v>
      </c>
      <c r="K93" s="90">
        <f t="shared" si="16"/>
        <v>35.130000000000003</v>
      </c>
      <c r="L93" s="85">
        <f t="shared" si="17"/>
        <v>210.78</v>
      </c>
      <c r="M93" s="97">
        <v>0</v>
      </c>
      <c r="N93" s="97">
        <v>0</v>
      </c>
      <c r="O93" s="97">
        <f t="shared" si="13"/>
        <v>0</v>
      </c>
      <c r="P93" s="83">
        <f t="shared" si="18"/>
        <v>6</v>
      </c>
      <c r="Q93" s="87">
        <f t="shared" si="21"/>
        <v>0</v>
      </c>
      <c r="R93" s="87">
        <f t="shared" si="14"/>
        <v>0</v>
      </c>
      <c r="S93" s="84">
        <f t="shared" si="19"/>
        <v>0</v>
      </c>
      <c r="T93" s="85">
        <f t="shared" si="20"/>
        <v>210.78</v>
      </c>
      <c r="V93" s="63"/>
    </row>
    <row r="94" spans="1:22" ht="45" x14ac:dyDescent="0.25">
      <c r="A94" s="1"/>
      <c r="B94" s="16" t="s">
        <v>258</v>
      </c>
      <c r="C94" s="16" t="s">
        <v>40</v>
      </c>
      <c r="D94" s="16">
        <v>89739</v>
      </c>
      <c r="E94" s="95" t="s">
        <v>259</v>
      </c>
      <c r="F94" s="17" t="s">
        <v>104</v>
      </c>
      <c r="G94" s="96">
        <v>9</v>
      </c>
      <c r="H94" s="91">
        <v>23.69</v>
      </c>
      <c r="I94" s="82">
        <v>0.2356</v>
      </c>
      <c r="J94" s="89">
        <f t="shared" si="15"/>
        <v>23.69</v>
      </c>
      <c r="K94" s="90">
        <f t="shared" si="16"/>
        <v>29.27</v>
      </c>
      <c r="L94" s="85">
        <f t="shared" si="17"/>
        <v>263.43</v>
      </c>
      <c r="M94" s="97">
        <v>0</v>
      </c>
      <c r="N94" s="97">
        <v>0</v>
      </c>
      <c r="O94" s="97">
        <f t="shared" si="13"/>
        <v>0</v>
      </c>
      <c r="P94" s="83">
        <f t="shared" si="18"/>
        <v>9</v>
      </c>
      <c r="Q94" s="87">
        <f t="shared" si="21"/>
        <v>0</v>
      </c>
      <c r="R94" s="87">
        <f t="shared" si="14"/>
        <v>0</v>
      </c>
      <c r="S94" s="84">
        <f t="shared" si="19"/>
        <v>0</v>
      </c>
      <c r="T94" s="85">
        <f t="shared" si="20"/>
        <v>263.43</v>
      </c>
      <c r="V94" s="63"/>
    </row>
    <row r="95" spans="1:22" ht="45" x14ac:dyDescent="0.25">
      <c r="A95" s="1"/>
      <c r="B95" s="16" t="s">
        <v>260</v>
      </c>
      <c r="C95" s="16" t="s">
        <v>40</v>
      </c>
      <c r="D95" s="16">
        <v>89732</v>
      </c>
      <c r="E95" s="95" t="s">
        <v>261</v>
      </c>
      <c r="F95" s="17" t="s">
        <v>104</v>
      </c>
      <c r="G95" s="96">
        <v>31</v>
      </c>
      <c r="H95" s="91">
        <v>15.91</v>
      </c>
      <c r="I95" s="82">
        <v>0.2356</v>
      </c>
      <c r="J95" s="89">
        <f t="shared" si="15"/>
        <v>15.91</v>
      </c>
      <c r="K95" s="90">
        <f t="shared" si="16"/>
        <v>19.66</v>
      </c>
      <c r="L95" s="85">
        <f t="shared" si="17"/>
        <v>609.46</v>
      </c>
      <c r="M95" s="97">
        <v>0</v>
      </c>
      <c r="N95" s="97">
        <v>0</v>
      </c>
      <c r="O95" s="97">
        <f t="shared" si="13"/>
        <v>0</v>
      </c>
      <c r="P95" s="83">
        <f t="shared" si="18"/>
        <v>31</v>
      </c>
      <c r="Q95" s="87">
        <f t="shared" si="21"/>
        <v>0</v>
      </c>
      <c r="R95" s="87">
        <f t="shared" si="14"/>
        <v>0</v>
      </c>
      <c r="S95" s="84">
        <f t="shared" si="19"/>
        <v>0</v>
      </c>
      <c r="T95" s="85">
        <f t="shared" si="20"/>
        <v>609.46</v>
      </c>
      <c r="V95" s="63"/>
    </row>
    <row r="96" spans="1:22" ht="45" x14ac:dyDescent="0.25">
      <c r="A96" s="1"/>
      <c r="B96" s="16" t="s">
        <v>262</v>
      </c>
      <c r="C96" s="16" t="s">
        <v>40</v>
      </c>
      <c r="D96" s="16">
        <v>89726</v>
      </c>
      <c r="E96" s="95" t="s">
        <v>263</v>
      </c>
      <c r="F96" s="17" t="s">
        <v>104</v>
      </c>
      <c r="G96" s="96">
        <v>32</v>
      </c>
      <c r="H96" s="91">
        <v>10.96</v>
      </c>
      <c r="I96" s="82">
        <v>0.2356</v>
      </c>
      <c r="J96" s="89">
        <f t="shared" si="15"/>
        <v>10.96</v>
      </c>
      <c r="K96" s="90">
        <f t="shared" si="16"/>
        <v>13.54</v>
      </c>
      <c r="L96" s="85">
        <f t="shared" si="17"/>
        <v>433.28</v>
      </c>
      <c r="M96" s="97">
        <v>0</v>
      </c>
      <c r="N96" s="97">
        <v>0</v>
      </c>
      <c r="O96" s="97">
        <f t="shared" si="13"/>
        <v>0</v>
      </c>
      <c r="P96" s="83">
        <f t="shared" si="18"/>
        <v>32</v>
      </c>
      <c r="Q96" s="87">
        <f t="shared" si="21"/>
        <v>0</v>
      </c>
      <c r="R96" s="87">
        <f t="shared" si="14"/>
        <v>0</v>
      </c>
      <c r="S96" s="84">
        <f t="shared" si="19"/>
        <v>0</v>
      </c>
      <c r="T96" s="85">
        <f t="shared" si="20"/>
        <v>433.28</v>
      </c>
      <c r="V96" s="63"/>
    </row>
    <row r="97" spans="1:22" ht="45" x14ac:dyDescent="0.25">
      <c r="A97" s="1"/>
      <c r="B97" s="16" t="s">
        <v>264</v>
      </c>
      <c r="C97" s="16" t="s">
        <v>40</v>
      </c>
      <c r="D97" s="16">
        <v>89744</v>
      </c>
      <c r="E97" s="95" t="s">
        <v>241</v>
      </c>
      <c r="F97" s="17" t="s">
        <v>104</v>
      </c>
      <c r="G97" s="96">
        <v>12</v>
      </c>
      <c r="H97" s="91">
        <v>27.6</v>
      </c>
      <c r="I97" s="82">
        <v>0.2356</v>
      </c>
      <c r="J97" s="89">
        <f t="shared" si="15"/>
        <v>27.6</v>
      </c>
      <c r="K97" s="90">
        <f t="shared" si="16"/>
        <v>34.1</v>
      </c>
      <c r="L97" s="85">
        <f t="shared" si="17"/>
        <v>409.2</v>
      </c>
      <c r="M97" s="97">
        <v>0</v>
      </c>
      <c r="N97" s="97">
        <v>0</v>
      </c>
      <c r="O97" s="97">
        <f t="shared" si="13"/>
        <v>0</v>
      </c>
      <c r="P97" s="83">
        <f t="shared" si="18"/>
        <v>12</v>
      </c>
      <c r="Q97" s="87">
        <f t="shared" si="21"/>
        <v>0</v>
      </c>
      <c r="R97" s="87">
        <f t="shared" si="14"/>
        <v>0</v>
      </c>
      <c r="S97" s="84">
        <f t="shared" si="19"/>
        <v>0</v>
      </c>
      <c r="T97" s="85">
        <f t="shared" si="20"/>
        <v>409.2</v>
      </c>
      <c r="V97" s="63"/>
    </row>
    <row r="98" spans="1:22" ht="45" x14ac:dyDescent="0.25">
      <c r="A98" s="1"/>
      <c r="B98" s="16" t="s">
        <v>265</v>
      </c>
      <c r="C98" s="16" t="s">
        <v>40</v>
      </c>
      <c r="D98" s="16">
        <v>89522</v>
      </c>
      <c r="E98" s="95" t="s">
        <v>266</v>
      </c>
      <c r="F98" s="17" t="s">
        <v>104</v>
      </c>
      <c r="G98" s="96">
        <v>28</v>
      </c>
      <c r="H98" s="91">
        <v>29.06</v>
      </c>
      <c r="I98" s="82">
        <v>0.2356</v>
      </c>
      <c r="J98" s="89">
        <f t="shared" si="15"/>
        <v>29.06</v>
      </c>
      <c r="K98" s="90">
        <f t="shared" si="16"/>
        <v>35.909999999999997</v>
      </c>
      <c r="L98" s="85">
        <f t="shared" si="17"/>
        <v>1005.48</v>
      </c>
      <c r="M98" s="97">
        <v>0</v>
      </c>
      <c r="N98" s="97">
        <v>0</v>
      </c>
      <c r="O98" s="97">
        <f t="shared" si="13"/>
        <v>0</v>
      </c>
      <c r="P98" s="83">
        <f t="shared" si="18"/>
        <v>28</v>
      </c>
      <c r="Q98" s="87">
        <f t="shared" si="21"/>
        <v>0</v>
      </c>
      <c r="R98" s="87">
        <f t="shared" si="14"/>
        <v>0</v>
      </c>
      <c r="S98" s="84">
        <f t="shared" si="19"/>
        <v>0</v>
      </c>
      <c r="T98" s="85">
        <f t="shared" si="20"/>
        <v>1005.48</v>
      </c>
      <c r="V98" s="63"/>
    </row>
    <row r="99" spans="1:22" ht="45" x14ac:dyDescent="0.25">
      <c r="A99" s="1"/>
      <c r="B99" s="16" t="s">
        <v>267</v>
      </c>
      <c r="C99" s="16" t="s">
        <v>40</v>
      </c>
      <c r="D99" s="16">
        <v>89731</v>
      </c>
      <c r="E99" s="95" t="s">
        <v>268</v>
      </c>
      <c r="F99" s="17" t="s">
        <v>104</v>
      </c>
      <c r="G99" s="96">
        <v>18</v>
      </c>
      <c r="H99" s="91">
        <v>15.18</v>
      </c>
      <c r="I99" s="82">
        <v>0.2356</v>
      </c>
      <c r="J99" s="89">
        <f t="shared" si="15"/>
        <v>15.18</v>
      </c>
      <c r="K99" s="90">
        <f t="shared" si="16"/>
        <v>18.760000000000002</v>
      </c>
      <c r="L99" s="85">
        <f t="shared" si="17"/>
        <v>337.68</v>
      </c>
      <c r="M99" s="97">
        <v>0</v>
      </c>
      <c r="N99" s="97">
        <v>0</v>
      </c>
      <c r="O99" s="97">
        <f t="shared" si="13"/>
        <v>0</v>
      </c>
      <c r="P99" s="83">
        <f t="shared" si="18"/>
        <v>18</v>
      </c>
      <c r="Q99" s="87">
        <f t="shared" si="21"/>
        <v>0</v>
      </c>
      <c r="R99" s="87">
        <f t="shared" si="14"/>
        <v>0</v>
      </c>
      <c r="S99" s="84">
        <f t="shared" si="19"/>
        <v>0</v>
      </c>
      <c r="T99" s="85">
        <f t="shared" si="20"/>
        <v>337.68</v>
      </c>
      <c r="V99" s="63"/>
    </row>
    <row r="100" spans="1:22" ht="45" x14ac:dyDescent="0.25">
      <c r="A100" s="1"/>
      <c r="B100" s="16" t="s">
        <v>269</v>
      </c>
      <c r="C100" s="16" t="s">
        <v>40</v>
      </c>
      <c r="D100" s="16">
        <v>89724</v>
      </c>
      <c r="E100" s="95" t="s">
        <v>270</v>
      </c>
      <c r="F100" s="17" t="s">
        <v>104</v>
      </c>
      <c r="G100" s="96">
        <v>106</v>
      </c>
      <c r="H100" s="91">
        <v>10.73</v>
      </c>
      <c r="I100" s="82">
        <v>0.2356</v>
      </c>
      <c r="J100" s="89">
        <f t="shared" si="15"/>
        <v>10.73</v>
      </c>
      <c r="K100" s="90">
        <f t="shared" si="16"/>
        <v>13.26</v>
      </c>
      <c r="L100" s="85">
        <f t="shared" si="17"/>
        <v>1405.56</v>
      </c>
      <c r="M100" s="97">
        <v>0</v>
      </c>
      <c r="N100" s="97">
        <v>0</v>
      </c>
      <c r="O100" s="97">
        <f t="shared" si="13"/>
        <v>0</v>
      </c>
      <c r="P100" s="83">
        <f t="shared" si="18"/>
        <v>106</v>
      </c>
      <c r="Q100" s="87">
        <f t="shared" si="21"/>
        <v>0</v>
      </c>
      <c r="R100" s="87">
        <f t="shared" si="14"/>
        <v>0</v>
      </c>
      <c r="S100" s="84">
        <f t="shared" si="19"/>
        <v>0</v>
      </c>
      <c r="T100" s="85">
        <f t="shared" si="20"/>
        <v>1405.56</v>
      </c>
      <c r="V100" s="63"/>
    </row>
    <row r="101" spans="1:22" ht="45" x14ac:dyDescent="0.25">
      <c r="A101" s="1"/>
      <c r="B101" s="16" t="s">
        <v>271</v>
      </c>
      <c r="C101" s="16" t="s">
        <v>40</v>
      </c>
      <c r="D101" s="16">
        <v>89569</v>
      </c>
      <c r="E101" s="95" t="s">
        <v>272</v>
      </c>
      <c r="F101" s="17" t="s">
        <v>104</v>
      </c>
      <c r="G101" s="96">
        <v>14</v>
      </c>
      <c r="H101" s="91">
        <v>90.84</v>
      </c>
      <c r="I101" s="82">
        <v>0.2356</v>
      </c>
      <c r="J101" s="89">
        <f t="shared" si="15"/>
        <v>90.84</v>
      </c>
      <c r="K101" s="90">
        <f t="shared" si="16"/>
        <v>112.24</v>
      </c>
      <c r="L101" s="85">
        <f t="shared" si="17"/>
        <v>1571.36</v>
      </c>
      <c r="M101" s="97">
        <v>0</v>
      </c>
      <c r="N101" s="97">
        <v>0</v>
      </c>
      <c r="O101" s="97">
        <f t="shared" si="13"/>
        <v>0</v>
      </c>
      <c r="P101" s="83">
        <f t="shared" si="18"/>
        <v>14</v>
      </c>
      <c r="Q101" s="87">
        <f t="shared" si="21"/>
        <v>0</v>
      </c>
      <c r="R101" s="87">
        <f t="shared" si="14"/>
        <v>0</v>
      </c>
      <c r="S101" s="84">
        <f t="shared" si="19"/>
        <v>0</v>
      </c>
      <c r="T101" s="85">
        <f t="shared" si="20"/>
        <v>1571.36</v>
      </c>
      <c r="V101" s="63"/>
    </row>
    <row r="102" spans="1:22" ht="45" x14ac:dyDescent="0.25">
      <c r="A102" s="1"/>
      <c r="B102" s="16" t="s">
        <v>273</v>
      </c>
      <c r="C102" s="16" t="s">
        <v>40</v>
      </c>
      <c r="D102" s="16">
        <v>89861</v>
      </c>
      <c r="E102" s="95" t="s">
        <v>274</v>
      </c>
      <c r="F102" s="17" t="s">
        <v>104</v>
      </c>
      <c r="G102" s="96">
        <v>8</v>
      </c>
      <c r="H102" s="91">
        <v>57.35</v>
      </c>
      <c r="I102" s="82">
        <v>0.2356</v>
      </c>
      <c r="J102" s="89">
        <f t="shared" si="15"/>
        <v>57.35</v>
      </c>
      <c r="K102" s="90">
        <f t="shared" si="16"/>
        <v>70.86</v>
      </c>
      <c r="L102" s="85">
        <f t="shared" si="17"/>
        <v>566.88</v>
      </c>
      <c r="M102" s="97">
        <v>0</v>
      </c>
      <c r="N102" s="97">
        <v>0</v>
      </c>
      <c r="O102" s="97">
        <f t="shared" si="13"/>
        <v>0</v>
      </c>
      <c r="P102" s="83">
        <f t="shared" si="18"/>
        <v>8</v>
      </c>
      <c r="Q102" s="87">
        <f t="shared" si="21"/>
        <v>0</v>
      </c>
      <c r="R102" s="87">
        <f t="shared" si="14"/>
        <v>0</v>
      </c>
      <c r="S102" s="84">
        <f t="shared" si="19"/>
        <v>0</v>
      </c>
      <c r="T102" s="85">
        <f t="shared" si="20"/>
        <v>566.88</v>
      </c>
      <c r="V102" s="63"/>
    </row>
    <row r="103" spans="1:22" ht="45" x14ac:dyDescent="0.25">
      <c r="A103" s="1"/>
      <c r="B103" s="16" t="s">
        <v>275</v>
      </c>
      <c r="C103" s="16" t="s">
        <v>40</v>
      </c>
      <c r="D103" s="16">
        <v>89685</v>
      </c>
      <c r="E103" s="95" t="s">
        <v>276</v>
      </c>
      <c r="F103" s="17" t="s">
        <v>104</v>
      </c>
      <c r="G103" s="96">
        <v>1</v>
      </c>
      <c r="H103" s="91">
        <v>60.18</v>
      </c>
      <c r="I103" s="82">
        <v>0.2356</v>
      </c>
      <c r="J103" s="89">
        <f t="shared" si="15"/>
        <v>60.18</v>
      </c>
      <c r="K103" s="90">
        <f t="shared" si="16"/>
        <v>74.36</v>
      </c>
      <c r="L103" s="85">
        <f t="shared" si="17"/>
        <v>74.36</v>
      </c>
      <c r="M103" s="97">
        <v>0</v>
      </c>
      <c r="N103" s="97">
        <v>0</v>
      </c>
      <c r="O103" s="97">
        <f t="shared" si="13"/>
        <v>0</v>
      </c>
      <c r="P103" s="83">
        <f t="shared" si="18"/>
        <v>1</v>
      </c>
      <c r="Q103" s="87">
        <f t="shared" si="21"/>
        <v>0</v>
      </c>
      <c r="R103" s="87">
        <f t="shared" si="14"/>
        <v>0</v>
      </c>
      <c r="S103" s="84">
        <f t="shared" si="19"/>
        <v>0</v>
      </c>
      <c r="T103" s="85">
        <f t="shared" si="20"/>
        <v>74.36</v>
      </c>
      <c r="V103" s="63"/>
    </row>
    <row r="104" spans="1:22" ht="45" x14ac:dyDescent="0.25">
      <c r="A104" s="1"/>
      <c r="B104" s="16" t="s">
        <v>277</v>
      </c>
      <c r="C104" s="16" t="s">
        <v>40</v>
      </c>
      <c r="D104" s="16">
        <v>89785</v>
      </c>
      <c r="E104" s="95" t="s">
        <v>278</v>
      </c>
      <c r="F104" s="17" t="s">
        <v>104</v>
      </c>
      <c r="G104" s="96">
        <v>9</v>
      </c>
      <c r="H104" s="91">
        <v>26.75</v>
      </c>
      <c r="I104" s="82">
        <v>0.2356</v>
      </c>
      <c r="J104" s="89">
        <f t="shared" si="15"/>
        <v>26.75</v>
      </c>
      <c r="K104" s="90">
        <f t="shared" si="16"/>
        <v>33.049999999999997</v>
      </c>
      <c r="L104" s="85">
        <f t="shared" si="17"/>
        <v>297.45</v>
      </c>
      <c r="M104" s="97">
        <v>0</v>
      </c>
      <c r="N104" s="97">
        <v>0</v>
      </c>
      <c r="O104" s="97">
        <f t="shared" si="13"/>
        <v>0</v>
      </c>
      <c r="P104" s="83">
        <f t="shared" si="18"/>
        <v>9</v>
      </c>
      <c r="Q104" s="87">
        <f t="shared" si="21"/>
        <v>0</v>
      </c>
      <c r="R104" s="87">
        <f t="shared" si="14"/>
        <v>0</v>
      </c>
      <c r="S104" s="84">
        <f t="shared" si="19"/>
        <v>0</v>
      </c>
      <c r="T104" s="85">
        <f t="shared" si="20"/>
        <v>297.45</v>
      </c>
      <c r="V104" s="63"/>
    </row>
    <row r="105" spans="1:22" ht="45" x14ac:dyDescent="0.25">
      <c r="A105" s="1"/>
      <c r="B105" s="16" t="s">
        <v>279</v>
      </c>
      <c r="C105" s="16" t="s">
        <v>40</v>
      </c>
      <c r="D105" s="16">
        <v>89557</v>
      </c>
      <c r="E105" s="95" t="s">
        <v>280</v>
      </c>
      <c r="F105" s="17" t="s">
        <v>104</v>
      </c>
      <c r="G105" s="96">
        <v>1</v>
      </c>
      <c r="H105" s="91">
        <v>30.85</v>
      </c>
      <c r="I105" s="82">
        <v>0.2356</v>
      </c>
      <c r="J105" s="89">
        <f t="shared" si="15"/>
        <v>30.85</v>
      </c>
      <c r="K105" s="90">
        <f t="shared" si="16"/>
        <v>38.119999999999997</v>
      </c>
      <c r="L105" s="85">
        <f t="shared" si="17"/>
        <v>38.119999999999997</v>
      </c>
      <c r="M105" s="97">
        <v>0</v>
      </c>
      <c r="N105" s="97">
        <v>0</v>
      </c>
      <c r="O105" s="97">
        <f t="shared" si="13"/>
        <v>0</v>
      </c>
      <c r="P105" s="83">
        <f t="shared" si="18"/>
        <v>1</v>
      </c>
      <c r="Q105" s="87">
        <f t="shared" si="21"/>
        <v>0</v>
      </c>
      <c r="R105" s="87">
        <f t="shared" si="14"/>
        <v>0</v>
      </c>
      <c r="S105" s="84">
        <f t="shared" si="19"/>
        <v>0</v>
      </c>
      <c r="T105" s="85">
        <f t="shared" si="20"/>
        <v>38.119999999999997</v>
      </c>
      <c r="V105" s="63"/>
    </row>
    <row r="106" spans="1:22" ht="45" x14ac:dyDescent="0.25">
      <c r="A106" s="1"/>
      <c r="B106" s="16" t="s">
        <v>281</v>
      </c>
      <c r="C106" s="16" t="s">
        <v>40</v>
      </c>
      <c r="D106" s="16">
        <v>89696</v>
      </c>
      <c r="E106" s="95" t="s">
        <v>282</v>
      </c>
      <c r="F106" s="17" t="s">
        <v>104</v>
      </c>
      <c r="G106" s="96">
        <v>4</v>
      </c>
      <c r="H106" s="91">
        <v>83.07</v>
      </c>
      <c r="I106" s="82">
        <v>0.2356</v>
      </c>
      <c r="J106" s="89">
        <f t="shared" si="15"/>
        <v>83.07</v>
      </c>
      <c r="K106" s="90">
        <f t="shared" si="16"/>
        <v>102.64</v>
      </c>
      <c r="L106" s="85">
        <f t="shared" si="17"/>
        <v>410.56</v>
      </c>
      <c r="M106" s="97">
        <v>0</v>
      </c>
      <c r="N106" s="97">
        <v>0</v>
      </c>
      <c r="O106" s="97">
        <f t="shared" si="13"/>
        <v>0</v>
      </c>
      <c r="P106" s="83">
        <f t="shared" si="18"/>
        <v>4</v>
      </c>
      <c r="Q106" s="87">
        <f t="shared" si="21"/>
        <v>0</v>
      </c>
      <c r="R106" s="87">
        <f t="shared" si="14"/>
        <v>0</v>
      </c>
      <c r="S106" s="84">
        <f t="shared" si="19"/>
        <v>0</v>
      </c>
      <c r="T106" s="85">
        <f t="shared" si="20"/>
        <v>410.56</v>
      </c>
      <c r="V106" s="63"/>
    </row>
    <row r="107" spans="1:22" ht="45" x14ac:dyDescent="0.25">
      <c r="A107" s="1"/>
      <c r="B107" s="16" t="s">
        <v>283</v>
      </c>
      <c r="C107" s="16" t="s">
        <v>40</v>
      </c>
      <c r="D107" s="16">
        <v>89696</v>
      </c>
      <c r="E107" s="95" t="s">
        <v>282</v>
      </c>
      <c r="F107" s="17" t="s">
        <v>104</v>
      </c>
      <c r="G107" s="96">
        <v>12</v>
      </c>
      <c r="H107" s="91">
        <v>83.07</v>
      </c>
      <c r="I107" s="82">
        <v>0.2356</v>
      </c>
      <c r="J107" s="89">
        <f t="shared" si="15"/>
        <v>83.07</v>
      </c>
      <c r="K107" s="90">
        <f t="shared" si="16"/>
        <v>102.64</v>
      </c>
      <c r="L107" s="85">
        <f t="shared" si="17"/>
        <v>1231.68</v>
      </c>
      <c r="M107" s="97">
        <v>0</v>
      </c>
      <c r="N107" s="97">
        <v>0</v>
      </c>
      <c r="O107" s="97">
        <f t="shared" si="13"/>
        <v>0</v>
      </c>
      <c r="P107" s="83">
        <f t="shared" si="18"/>
        <v>12</v>
      </c>
      <c r="Q107" s="87">
        <f t="shared" si="21"/>
        <v>0</v>
      </c>
      <c r="R107" s="87">
        <f t="shared" si="14"/>
        <v>0</v>
      </c>
      <c r="S107" s="84">
        <f t="shared" si="19"/>
        <v>0</v>
      </c>
      <c r="T107" s="85">
        <f t="shared" si="20"/>
        <v>1231.68</v>
      </c>
      <c r="V107" s="63"/>
    </row>
    <row r="108" spans="1:22" ht="45" x14ac:dyDescent="0.25">
      <c r="A108" s="1"/>
      <c r="B108" s="16" t="s">
        <v>284</v>
      </c>
      <c r="C108" s="16" t="s">
        <v>40</v>
      </c>
      <c r="D108" s="16">
        <v>89784</v>
      </c>
      <c r="E108" s="95" t="s">
        <v>285</v>
      </c>
      <c r="F108" s="17" t="s">
        <v>104</v>
      </c>
      <c r="G108" s="96">
        <v>13</v>
      </c>
      <c r="H108" s="91">
        <v>24.42</v>
      </c>
      <c r="I108" s="82">
        <v>0.2356</v>
      </c>
      <c r="J108" s="89">
        <f t="shared" si="15"/>
        <v>24.42</v>
      </c>
      <c r="K108" s="90">
        <f t="shared" si="16"/>
        <v>30.17</v>
      </c>
      <c r="L108" s="85">
        <f t="shared" si="17"/>
        <v>392.21</v>
      </c>
      <c r="M108" s="97">
        <v>0</v>
      </c>
      <c r="N108" s="97">
        <v>0</v>
      </c>
      <c r="O108" s="97">
        <f t="shared" si="13"/>
        <v>0</v>
      </c>
      <c r="P108" s="83">
        <f t="shared" si="18"/>
        <v>13</v>
      </c>
      <c r="Q108" s="87">
        <f t="shared" si="21"/>
        <v>0</v>
      </c>
      <c r="R108" s="87">
        <f t="shared" si="14"/>
        <v>0</v>
      </c>
      <c r="S108" s="84">
        <f t="shared" si="19"/>
        <v>0</v>
      </c>
      <c r="T108" s="85">
        <f t="shared" si="20"/>
        <v>392.21</v>
      </c>
      <c r="V108" s="63"/>
    </row>
    <row r="109" spans="1:22" ht="45" x14ac:dyDescent="0.25">
      <c r="A109" s="1"/>
      <c r="B109" s="16" t="s">
        <v>286</v>
      </c>
      <c r="C109" s="16" t="s">
        <v>40</v>
      </c>
      <c r="D109" s="16">
        <v>89687</v>
      </c>
      <c r="E109" s="95" t="s">
        <v>287</v>
      </c>
      <c r="F109" s="17" t="s">
        <v>104</v>
      </c>
      <c r="G109" s="96">
        <v>1</v>
      </c>
      <c r="H109" s="91">
        <v>51.97</v>
      </c>
      <c r="I109" s="82">
        <v>0.2356</v>
      </c>
      <c r="J109" s="89">
        <f t="shared" si="15"/>
        <v>51.97</v>
      </c>
      <c r="K109" s="90">
        <f t="shared" si="16"/>
        <v>64.209999999999994</v>
      </c>
      <c r="L109" s="85">
        <f t="shared" si="17"/>
        <v>64.209999999999994</v>
      </c>
      <c r="M109" s="97">
        <v>0</v>
      </c>
      <c r="N109" s="97">
        <v>0</v>
      </c>
      <c r="O109" s="97">
        <f t="shared" si="13"/>
        <v>0</v>
      </c>
      <c r="P109" s="83">
        <f t="shared" si="18"/>
        <v>1</v>
      </c>
      <c r="Q109" s="87">
        <f t="shared" si="21"/>
        <v>0</v>
      </c>
      <c r="R109" s="87">
        <f t="shared" si="14"/>
        <v>0</v>
      </c>
      <c r="S109" s="84">
        <f t="shared" si="19"/>
        <v>0</v>
      </c>
      <c r="T109" s="85">
        <f t="shared" si="20"/>
        <v>64.209999999999994</v>
      </c>
      <c r="V109" s="63"/>
    </row>
    <row r="110" spans="1:22" ht="30" x14ac:dyDescent="0.25">
      <c r="A110" s="1"/>
      <c r="B110" s="16" t="s">
        <v>288</v>
      </c>
      <c r="C110" s="16" t="s">
        <v>40</v>
      </c>
      <c r="D110" s="16">
        <v>89623</v>
      </c>
      <c r="E110" s="95" t="s">
        <v>289</v>
      </c>
      <c r="F110" s="17" t="s">
        <v>104</v>
      </c>
      <c r="G110" s="96">
        <v>12</v>
      </c>
      <c r="H110" s="91">
        <v>19</v>
      </c>
      <c r="I110" s="82">
        <v>0.2356</v>
      </c>
      <c r="J110" s="89">
        <f t="shared" si="15"/>
        <v>19</v>
      </c>
      <c r="K110" s="90">
        <f t="shared" si="16"/>
        <v>23.48</v>
      </c>
      <c r="L110" s="85">
        <f t="shared" si="17"/>
        <v>281.76</v>
      </c>
      <c r="M110" s="97">
        <v>0</v>
      </c>
      <c r="N110" s="97">
        <v>0</v>
      </c>
      <c r="O110" s="97">
        <f t="shared" si="13"/>
        <v>0</v>
      </c>
      <c r="P110" s="83">
        <f t="shared" si="18"/>
        <v>12</v>
      </c>
      <c r="Q110" s="87">
        <f t="shared" si="21"/>
        <v>0</v>
      </c>
      <c r="R110" s="87">
        <f t="shared" si="14"/>
        <v>0</v>
      </c>
      <c r="S110" s="84">
        <f t="shared" si="19"/>
        <v>0</v>
      </c>
      <c r="T110" s="85">
        <f t="shared" si="20"/>
        <v>281.76</v>
      </c>
      <c r="V110" s="63"/>
    </row>
    <row r="111" spans="1:22" ht="45" x14ac:dyDescent="0.25">
      <c r="A111" s="1"/>
      <c r="B111" s="16" t="s">
        <v>290</v>
      </c>
      <c r="C111" s="16" t="s">
        <v>40</v>
      </c>
      <c r="D111" s="16">
        <v>89707</v>
      </c>
      <c r="E111" s="95" t="s">
        <v>291</v>
      </c>
      <c r="F111" s="17" t="s">
        <v>104</v>
      </c>
      <c r="G111" s="96">
        <v>19</v>
      </c>
      <c r="H111" s="91">
        <v>48.28</v>
      </c>
      <c r="I111" s="82">
        <v>0.2356</v>
      </c>
      <c r="J111" s="89">
        <f t="shared" si="15"/>
        <v>48.28</v>
      </c>
      <c r="K111" s="90">
        <f t="shared" si="16"/>
        <v>59.65</v>
      </c>
      <c r="L111" s="85">
        <f t="shared" si="17"/>
        <v>1133.3499999999999</v>
      </c>
      <c r="M111" s="97">
        <v>0</v>
      </c>
      <c r="N111" s="97">
        <v>0</v>
      </c>
      <c r="O111" s="97">
        <f t="shared" si="13"/>
        <v>0</v>
      </c>
      <c r="P111" s="83">
        <f t="shared" si="18"/>
        <v>19</v>
      </c>
      <c r="Q111" s="87">
        <f t="shared" si="21"/>
        <v>0</v>
      </c>
      <c r="R111" s="87">
        <f t="shared" si="14"/>
        <v>0</v>
      </c>
      <c r="S111" s="84">
        <f t="shared" si="19"/>
        <v>0</v>
      </c>
      <c r="T111" s="85">
        <f t="shared" si="20"/>
        <v>1133.3499999999999</v>
      </c>
      <c r="V111" s="63"/>
    </row>
    <row r="112" spans="1:22" ht="45" x14ac:dyDescent="0.25">
      <c r="A112" s="1"/>
      <c r="B112" s="16" t="s">
        <v>292</v>
      </c>
      <c r="C112" s="16" t="s">
        <v>40</v>
      </c>
      <c r="D112" s="16">
        <v>98102</v>
      </c>
      <c r="E112" s="95" t="s">
        <v>293</v>
      </c>
      <c r="F112" s="17" t="s">
        <v>104</v>
      </c>
      <c r="G112" s="96">
        <v>4</v>
      </c>
      <c r="H112" s="91">
        <v>157.94</v>
      </c>
      <c r="I112" s="82">
        <v>0.2356</v>
      </c>
      <c r="J112" s="89">
        <f t="shared" si="15"/>
        <v>157.94</v>
      </c>
      <c r="K112" s="90">
        <f t="shared" si="16"/>
        <v>195.15</v>
      </c>
      <c r="L112" s="85">
        <f t="shared" si="17"/>
        <v>780.6</v>
      </c>
      <c r="M112" s="97">
        <v>0</v>
      </c>
      <c r="N112" s="97">
        <v>0</v>
      </c>
      <c r="O112" s="97">
        <f t="shared" si="13"/>
        <v>0</v>
      </c>
      <c r="P112" s="83">
        <f t="shared" si="18"/>
        <v>4</v>
      </c>
      <c r="Q112" s="87">
        <f t="shared" si="21"/>
        <v>0</v>
      </c>
      <c r="R112" s="87">
        <f t="shared" si="14"/>
        <v>0</v>
      </c>
      <c r="S112" s="84">
        <f t="shared" si="19"/>
        <v>0</v>
      </c>
      <c r="T112" s="85">
        <f t="shared" si="20"/>
        <v>780.6</v>
      </c>
      <c r="V112" s="63"/>
    </row>
    <row r="113" spans="1:22" ht="45" x14ac:dyDescent="0.25">
      <c r="A113" s="1"/>
      <c r="B113" s="16" t="s">
        <v>294</v>
      </c>
      <c r="C113" s="16" t="s">
        <v>40</v>
      </c>
      <c r="D113" s="16">
        <v>89710</v>
      </c>
      <c r="E113" s="95" t="s">
        <v>295</v>
      </c>
      <c r="F113" s="17" t="s">
        <v>104</v>
      </c>
      <c r="G113" s="96">
        <v>15</v>
      </c>
      <c r="H113" s="91">
        <v>18.46</v>
      </c>
      <c r="I113" s="82">
        <v>0.2356</v>
      </c>
      <c r="J113" s="89">
        <f t="shared" si="15"/>
        <v>18.46</v>
      </c>
      <c r="K113" s="90">
        <f t="shared" si="16"/>
        <v>22.81</v>
      </c>
      <c r="L113" s="85">
        <f t="shared" si="17"/>
        <v>342.15</v>
      </c>
      <c r="M113" s="97">
        <v>0</v>
      </c>
      <c r="N113" s="97">
        <v>0</v>
      </c>
      <c r="O113" s="97">
        <f t="shared" si="13"/>
        <v>0</v>
      </c>
      <c r="P113" s="83">
        <f t="shared" si="18"/>
        <v>15</v>
      </c>
      <c r="Q113" s="87">
        <f t="shared" si="21"/>
        <v>0</v>
      </c>
      <c r="R113" s="87">
        <f t="shared" si="14"/>
        <v>0</v>
      </c>
      <c r="S113" s="84">
        <f t="shared" si="19"/>
        <v>0</v>
      </c>
      <c r="T113" s="85">
        <f t="shared" si="20"/>
        <v>342.15</v>
      </c>
      <c r="V113" s="63"/>
    </row>
    <row r="114" spans="1:22" ht="45" x14ac:dyDescent="0.25">
      <c r="A114" s="1"/>
      <c r="B114" s="16" t="s">
        <v>296</v>
      </c>
      <c r="C114" s="16" t="s">
        <v>40</v>
      </c>
      <c r="D114" s="16" t="s">
        <v>297</v>
      </c>
      <c r="E114" s="95" t="s">
        <v>298</v>
      </c>
      <c r="F114" s="17" t="s">
        <v>104</v>
      </c>
      <c r="G114" s="96">
        <v>9</v>
      </c>
      <c r="H114" s="91">
        <v>10.9</v>
      </c>
      <c r="I114" s="82">
        <v>0.2356</v>
      </c>
      <c r="J114" s="89">
        <f t="shared" si="15"/>
        <v>10.9</v>
      </c>
      <c r="K114" s="90">
        <f t="shared" si="16"/>
        <v>13.47</v>
      </c>
      <c r="L114" s="85">
        <f t="shared" si="17"/>
        <v>121.23</v>
      </c>
      <c r="M114" s="97">
        <v>0</v>
      </c>
      <c r="N114" s="97">
        <v>0</v>
      </c>
      <c r="O114" s="97">
        <f t="shared" si="13"/>
        <v>0</v>
      </c>
      <c r="P114" s="83">
        <f t="shared" si="18"/>
        <v>9</v>
      </c>
      <c r="Q114" s="87">
        <f t="shared" si="21"/>
        <v>0</v>
      </c>
      <c r="R114" s="87">
        <f t="shared" si="14"/>
        <v>0</v>
      </c>
      <c r="S114" s="84">
        <f t="shared" si="19"/>
        <v>0</v>
      </c>
      <c r="T114" s="85">
        <f t="shared" si="20"/>
        <v>121.23</v>
      </c>
      <c r="V114" s="63"/>
    </row>
    <row r="115" spans="1:22" ht="45" x14ac:dyDescent="0.25">
      <c r="A115" s="1"/>
      <c r="B115" s="16" t="s">
        <v>299</v>
      </c>
      <c r="C115" s="16" t="s">
        <v>40</v>
      </c>
      <c r="D115" s="16" t="s">
        <v>300</v>
      </c>
      <c r="E115" s="95" t="s">
        <v>301</v>
      </c>
      <c r="F115" s="17" t="s">
        <v>104</v>
      </c>
      <c r="G115" s="96">
        <v>9</v>
      </c>
      <c r="H115" s="91">
        <v>22.66</v>
      </c>
      <c r="I115" s="82">
        <v>0.2356</v>
      </c>
      <c r="J115" s="89">
        <f t="shared" si="15"/>
        <v>22.66</v>
      </c>
      <c r="K115" s="90">
        <f t="shared" si="16"/>
        <v>28</v>
      </c>
      <c r="L115" s="85">
        <f t="shared" si="17"/>
        <v>252</v>
      </c>
      <c r="M115" s="97">
        <v>0</v>
      </c>
      <c r="N115" s="97">
        <v>0</v>
      </c>
      <c r="O115" s="97">
        <f t="shared" si="13"/>
        <v>0</v>
      </c>
      <c r="P115" s="83">
        <f t="shared" si="18"/>
        <v>9</v>
      </c>
      <c r="Q115" s="87">
        <f t="shared" si="21"/>
        <v>0</v>
      </c>
      <c r="R115" s="87">
        <f t="shared" si="14"/>
        <v>0</v>
      </c>
      <c r="S115" s="84">
        <f t="shared" si="19"/>
        <v>0</v>
      </c>
      <c r="T115" s="85">
        <f t="shared" si="20"/>
        <v>252</v>
      </c>
      <c r="V115" s="63"/>
    </row>
    <row r="116" spans="1:22" ht="45" x14ac:dyDescent="0.25">
      <c r="A116" s="1"/>
      <c r="B116" s="16" t="s">
        <v>302</v>
      </c>
      <c r="C116" s="16" t="s">
        <v>40</v>
      </c>
      <c r="D116" s="16">
        <v>91834</v>
      </c>
      <c r="E116" s="95" t="s">
        <v>303</v>
      </c>
      <c r="F116" s="17" t="s">
        <v>126</v>
      </c>
      <c r="G116" s="96">
        <v>408.3</v>
      </c>
      <c r="H116" s="91">
        <v>18.899999999999999</v>
      </c>
      <c r="I116" s="82">
        <v>0.2356</v>
      </c>
      <c r="J116" s="89">
        <f t="shared" si="15"/>
        <v>18.899999999999999</v>
      </c>
      <c r="K116" s="90">
        <f t="shared" si="16"/>
        <v>23.35</v>
      </c>
      <c r="L116" s="85">
        <f t="shared" si="17"/>
        <v>9533.81</v>
      </c>
      <c r="M116" s="97">
        <v>0</v>
      </c>
      <c r="N116" s="97">
        <v>0</v>
      </c>
      <c r="O116" s="97">
        <f t="shared" si="13"/>
        <v>0</v>
      </c>
      <c r="P116" s="83">
        <f t="shared" si="18"/>
        <v>408.3</v>
      </c>
      <c r="Q116" s="87">
        <f t="shared" si="21"/>
        <v>0</v>
      </c>
      <c r="R116" s="87">
        <f t="shared" si="14"/>
        <v>0</v>
      </c>
      <c r="S116" s="84">
        <f t="shared" si="19"/>
        <v>0</v>
      </c>
      <c r="T116" s="85">
        <f t="shared" si="20"/>
        <v>9533.81</v>
      </c>
      <c r="V116" s="63"/>
    </row>
    <row r="117" spans="1:22" ht="45" x14ac:dyDescent="0.25">
      <c r="A117" s="1"/>
      <c r="B117" s="16" t="s">
        <v>304</v>
      </c>
      <c r="C117" s="16" t="s">
        <v>40</v>
      </c>
      <c r="D117" s="16">
        <v>91836</v>
      </c>
      <c r="E117" s="95" t="s">
        <v>305</v>
      </c>
      <c r="F117" s="17" t="s">
        <v>126</v>
      </c>
      <c r="G117" s="96">
        <v>174.4</v>
      </c>
      <c r="H117" s="91">
        <v>22.04</v>
      </c>
      <c r="I117" s="82">
        <v>0.2356</v>
      </c>
      <c r="J117" s="89">
        <f t="shared" si="15"/>
        <v>22.04</v>
      </c>
      <c r="K117" s="90">
        <f t="shared" si="16"/>
        <v>27.23</v>
      </c>
      <c r="L117" s="85">
        <f t="shared" si="17"/>
        <v>4748.91</v>
      </c>
      <c r="M117" s="97">
        <v>0</v>
      </c>
      <c r="N117" s="97">
        <v>0</v>
      </c>
      <c r="O117" s="97">
        <f t="shared" si="13"/>
        <v>0</v>
      </c>
      <c r="P117" s="83">
        <f t="shared" si="18"/>
        <v>174.4</v>
      </c>
      <c r="Q117" s="87">
        <f t="shared" si="21"/>
        <v>0</v>
      </c>
      <c r="R117" s="87">
        <f t="shared" si="14"/>
        <v>0</v>
      </c>
      <c r="S117" s="84">
        <f t="shared" si="19"/>
        <v>0</v>
      </c>
      <c r="T117" s="85">
        <f t="shared" si="20"/>
        <v>4748.91</v>
      </c>
      <c r="V117" s="63"/>
    </row>
    <row r="118" spans="1:22" ht="45" x14ac:dyDescent="0.25">
      <c r="A118" s="1"/>
      <c r="B118" s="16" t="s">
        <v>306</v>
      </c>
      <c r="C118" s="16" t="s">
        <v>40</v>
      </c>
      <c r="D118" s="16">
        <v>93008</v>
      </c>
      <c r="E118" s="95" t="s">
        <v>307</v>
      </c>
      <c r="F118" s="17" t="s">
        <v>126</v>
      </c>
      <c r="G118" s="96">
        <v>334.9</v>
      </c>
      <c r="H118" s="91">
        <v>20.74</v>
      </c>
      <c r="I118" s="82">
        <v>0.2356</v>
      </c>
      <c r="J118" s="89">
        <f t="shared" si="15"/>
        <v>20.74</v>
      </c>
      <c r="K118" s="90">
        <f t="shared" si="16"/>
        <v>25.63</v>
      </c>
      <c r="L118" s="85">
        <f t="shared" si="17"/>
        <v>8583.49</v>
      </c>
      <c r="M118" s="97">
        <v>0</v>
      </c>
      <c r="N118" s="97">
        <v>0</v>
      </c>
      <c r="O118" s="97">
        <f t="shared" si="13"/>
        <v>0</v>
      </c>
      <c r="P118" s="83">
        <f t="shared" si="18"/>
        <v>334.9</v>
      </c>
      <c r="Q118" s="87">
        <f t="shared" si="21"/>
        <v>0</v>
      </c>
      <c r="R118" s="87">
        <f t="shared" si="14"/>
        <v>0</v>
      </c>
      <c r="S118" s="84">
        <f t="shared" si="19"/>
        <v>0</v>
      </c>
      <c r="T118" s="85">
        <f t="shared" si="20"/>
        <v>8583.49</v>
      </c>
      <c r="V118" s="63"/>
    </row>
    <row r="119" spans="1:22" ht="45" x14ac:dyDescent="0.25">
      <c r="A119" s="1"/>
      <c r="B119" s="16" t="s">
        <v>308</v>
      </c>
      <c r="C119" s="16" t="s">
        <v>40</v>
      </c>
      <c r="D119" s="16">
        <v>93009</v>
      </c>
      <c r="E119" s="95" t="s">
        <v>309</v>
      </c>
      <c r="F119" s="17" t="s">
        <v>126</v>
      </c>
      <c r="G119" s="96">
        <v>10.199999999999999</v>
      </c>
      <c r="H119" s="91">
        <v>30.81</v>
      </c>
      <c r="I119" s="82">
        <v>0.2356</v>
      </c>
      <c r="J119" s="89">
        <f t="shared" si="15"/>
        <v>30.81</v>
      </c>
      <c r="K119" s="90">
        <f t="shared" si="16"/>
        <v>38.07</v>
      </c>
      <c r="L119" s="85">
        <f t="shared" si="17"/>
        <v>388.31</v>
      </c>
      <c r="M119" s="97">
        <v>0</v>
      </c>
      <c r="N119" s="97">
        <v>0</v>
      </c>
      <c r="O119" s="97">
        <f t="shared" si="13"/>
        <v>0</v>
      </c>
      <c r="P119" s="83">
        <f t="shared" si="18"/>
        <v>10.199999999999999</v>
      </c>
      <c r="Q119" s="87">
        <f t="shared" si="21"/>
        <v>0</v>
      </c>
      <c r="R119" s="87">
        <f t="shared" si="14"/>
        <v>0</v>
      </c>
      <c r="S119" s="84">
        <f t="shared" si="19"/>
        <v>0</v>
      </c>
      <c r="T119" s="85">
        <f t="shared" si="20"/>
        <v>388.31</v>
      </c>
      <c r="V119" s="63"/>
    </row>
    <row r="120" spans="1:22" ht="45" x14ac:dyDescent="0.25">
      <c r="A120" s="1"/>
      <c r="B120" s="16" t="s">
        <v>310</v>
      </c>
      <c r="C120" s="16" t="s">
        <v>40</v>
      </c>
      <c r="D120" s="16">
        <v>93011</v>
      </c>
      <c r="E120" s="95" t="s">
        <v>311</v>
      </c>
      <c r="F120" s="17" t="s">
        <v>126</v>
      </c>
      <c r="G120" s="96">
        <v>40</v>
      </c>
      <c r="H120" s="91">
        <v>52.64</v>
      </c>
      <c r="I120" s="82">
        <v>0.2356</v>
      </c>
      <c r="J120" s="89">
        <f t="shared" si="15"/>
        <v>52.64</v>
      </c>
      <c r="K120" s="90">
        <f t="shared" si="16"/>
        <v>65.040000000000006</v>
      </c>
      <c r="L120" s="85">
        <f t="shared" si="17"/>
        <v>2601.6</v>
      </c>
      <c r="M120" s="97">
        <v>0</v>
      </c>
      <c r="N120" s="97">
        <v>0</v>
      </c>
      <c r="O120" s="97">
        <f t="shared" si="13"/>
        <v>0</v>
      </c>
      <c r="P120" s="83">
        <f t="shared" si="18"/>
        <v>40</v>
      </c>
      <c r="Q120" s="87">
        <f t="shared" si="21"/>
        <v>0</v>
      </c>
      <c r="R120" s="87">
        <f t="shared" si="14"/>
        <v>0</v>
      </c>
      <c r="S120" s="84">
        <f t="shared" si="19"/>
        <v>0</v>
      </c>
      <c r="T120" s="85">
        <f t="shared" si="20"/>
        <v>2601.6</v>
      </c>
      <c r="V120" s="63"/>
    </row>
    <row r="121" spans="1:22" ht="30" x14ac:dyDescent="0.25">
      <c r="A121" s="1"/>
      <c r="B121" s="16" t="s">
        <v>312</v>
      </c>
      <c r="C121" s="16" t="s">
        <v>45</v>
      </c>
      <c r="D121" s="16" t="s">
        <v>313</v>
      </c>
      <c r="E121" s="95" t="s">
        <v>314</v>
      </c>
      <c r="F121" s="17" t="s">
        <v>126</v>
      </c>
      <c r="G121" s="96">
        <v>29.8</v>
      </c>
      <c r="H121" s="91">
        <v>29.55</v>
      </c>
      <c r="I121" s="82">
        <v>0.2356</v>
      </c>
      <c r="J121" s="89">
        <f t="shared" si="15"/>
        <v>29.55</v>
      </c>
      <c r="K121" s="90">
        <f t="shared" si="16"/>
        <v>36.51</v>
      </c>
      <c r="L121" s="85">
        <f t="shared" si="17"/>
        <v>1088</v>
      </c>
      <c r="M121" s="97">
        <v>0</v>
      </c>
      <c r="N121" s="97">
        <v>0</v>
      </c>
      <c r="O121" s="97">
        <f t="shared" si="13"/>
        <v>0</v>
      </c>
      <c r="P121" s="83">
        <f t="shared" si="18"/>
        <v>29.8</v>
      </c>
      <c r="Q121" s="87">
        <f t="shared" si="21"/>
        <v>0</v>
      </c>
      <c r="R121" s="87">
        <f t="shared" si="14"/>
        <v>0</v>
      </c>
      <c r="S121" s="84">
        <f t="shared" si="19"/>
        <v>0</v>
      </c>
      <c r="T121" s="85">
        <f t="shared" si="20"/>
        <v>1088</v>
      </c>
      <c r="V121" s="63"/>
    </row>
    <row r="122" spans="1:22" ht="30" x14ac:dyDescent="0.25">
      <c r="A122" s="1"/>
      <c r="B122" s="16" t="s">
        <v>315</v>
      </c>
      <c r="C122" s="16" t="s">
        <v>116</v>
      </c>
      <c r="D122" s="16" t="s">
        <v>316</v>
      </c>
      <c r="E122" s="95" t="s">
        <v>317</v>
      </c>
      <c r="F122" s="17" t="s">
        <v>104</v>
      </c>
      <c r="G122" s="96">
        <v>11</v>
      </c>
      <c r="H122" s="91">
        <v>173.2</v>
      </c>
      <c r="I122" s="82">
        <v>0.2356</v>
      </c>
      <c r="J122" s="89">
        <f t="shared" si="15"/>
        <v>173.2</v>
      </c>
      <c r="K122" s="90">
        <f t="shared" si="16"/>
        <v>214.01</v>
      </c>
      <c r="L122" s="85">
        <f t="shared" si="17"/>
        <v>2354.11</v>
      </c>
      <c r="M122" s="97">
        <v>0</v>
      </c>
      <c r="N122" s="97">
        <v>0</v>
      </c>
      <c r="O122" s="97">
        <f t="shared" si="13"/>
        <v>0</v>
      </c>
      <c r="P122" s="83">
        <f t="shared" si="18"/>
        <v>11</v>
      </c>
      <c r="Q122" s="87">
        <f t="shared" si="21"/>
        <v>0</v>
      </c>
      <c r="R122" s="87">
        <f t="shared" si="14"/>
        <v>0</v>
      </c>
      <c r="S122" s="84">
        <f t="shared" si="19"/>
        <v>0</v>
      </c>
      <c r="T122" s="85">
        <f t="shared" si="20"/>
        <v>2354.11</v>
      </c>
      <c r="V122" s="63"/>
    </row>
    <row r="123" spans="1:22" ht="30" x14ac:dyDescent="0.25">
      <c r="B123" s="16" t="s">
        <v>318</v>
      </c>
      <c r="C123" s="16" t="s">
        <v>40</v>
      </c>
      <c r="D123" s="16">
        <v>91940</v>
      </c>
      <c r="E123" s="95" t="s">
        <v>319</v>
      </c>
      <c r="F123" s="17" t="s">
        <v>104</v>
      </c>
      <c r="G123" s="96">
        <v>170</v>
      </c>
      <c r="H123" s="91">
        <v>20.13</v>
      </c>
      <c r="I123" s="82">
        <v>0.2356</v>
      </c>
      <c r="J123" s="89">
        <f t="shared" si="15"/>
        <v>20.13</v>
      </c>
      <c r="K123" s="90">
        <f t="shared" si="16"/>
        <v>24.87</v>
      </c>
      <c r="L123" s="85">
        <f t="shared" si="17"/>
        <v>4227.8999999999996</v>
      </c>
      <c r="M123" s="97">
        <v>0</v>
      </c>
      <c r="N123" s="97">
        <v>0</v>
      </c>
      <c r="O123" s="97">
        <f t="shared" si="13"/>
        <v>0</v>
      </c>
      <c r="P123" s="83">
        <f t="shared" si="18"/>
        <v>170</v>
      </c>
      <c r="Q123" s="87">
        <f t="shared" si="21"/>
        <v>0</v>
      </c>
      <c r="R123" s="87">
        <f t="shared" si="14"/>
        <v>0</v>
      </c>
      <c r="S123" s="84">
        <f t="shared" si="19"/>
        <v>0</v>
      </c>
      <c r="T123" s="85">
        <f t="shared" si="20"/>
        <v>4227.8999999999996</v>
      </c>
      <c r="V123" s="63"/>
    </row>
    <row r="124" spans="1:22" ht="30" x14ac:dyDescent="0.25">
      <c r="B124" s="16" t="s">
        <v>320</v>
      </c>
      <c r="C124" s="16" t="s">
        <v>40</v>
      </c>
      <c r="D124" s="16">
        <v>91937</v>
      </c>
      <c r="E124" s="95" t="s">
        <v>321</v>
      </c>
      <c r="F124" s="17" t="s">
        <v>104</v>
      </c>
      <c r="G124" s="96">
        <v>100</v>
      </c>
      <c r="H124" s="91">
        <v>17.86</v>
      </c>
      <c r="I124" s="82">
        <v>0.2356</v>
      </c>
      <c r="J124" s="89">
        <f t="shared" si="15"/>
        <v>17.86</v>
      </c>
      <c r="K124" s="90">
        <f t="shared" si="16"/>
        <v>22.07</v>
      </c>
      <c r="L124" s="85">
        <f t="shared" si="17"/>
        <v>2207</v>
      </c>
      <c r="M124" s="97">
        <v>0</v>
      </c>
      <c r="N124" s="97">
        <v>0</v>
      </c>
      <c r="O124" s="97">
        <f t="shared" si="13"/>
        <v>0</v>
      </c>
      <c r="P124" s="83">
        <f t="shared" si="18"/>
        <v>100</v>
      </c>
      <c r="Q124" s="87">
        <f t="shared" si="21"/>
        <v>0</v>
      </c>
      <c r="R124" s="87">
        <f t="shared" si="14"/>
        <v>0</v>
      </c>
      <c r="S124" s="84">
        <f t="shared" si="19"/>
        <v>0</v>
      </c>
      <c r="T124" s="85">
        <f t="shared" si="20"/>
        <v>2207</v>
      </c>
      <c r="V124" s="63"/>
    </row>
    <row r="125" spans="1:22" x14ac:dyDescent="0.25">
      <c r="B125" s="16" t="s">
        <v>322</v>
      </c>
      <c r="C125" s="16"/>
      <c r="D125" s="16"/>
      <c r="E125" s="95" t="s">
        <v>323</v>
      </c>
      <c r="F125" s="17"/>
      <c r="G125" s="96"/>
      <c r="H125" s="91"/>
      <c r="I125" s="82"/>
      <c r="J125" s="89">
        <f t="shared" si="15"/>
        <v>0</v>
      </c>
      <c r="K125" s="90">
        <f t="shared" si="16"/>
        <v>0</v>
      </c>
      <c r="L125" s="85">
        <f t="shared" si="17"/>
        <v>0</v>
      </c>
      <c r="M125" s="97">
        <v>0</v>
      </c>
      <c r="N125" s="97">
        <v>0</v>
      </c>
      <c r="O125" s="97">
        <f t="shared" si="13"/>
        <v>0</v>
      </c>
      <c r="P125" s="83">
        <f t="shared" si="18"/>
        <v>0</v>
      </c>
      <c r="Q125" s="87">
        <f t="shared" si="21"/>
        <v>0</v>
      </c>
      <c r="R125" s="87">
        <f t="shared" si="14"/>
        <v>0</v>
      </c>
      <c r="S125" s="84">
        <f t="shared" si="19"/>
        <v>0</v>
      </c>
      <c r="T125" s="85">
        <f t="shared" si="20"/>
        <v>0</v>
      </c>
      <c r="V125" s="63"/>
    </row>
    <row r="126" spans="1:22" ht="30" x14ac:dyDescent="0.25">
      <c r="B126" s="16" t="s">
        <v>324</v>
      </c>
      <c r="C126" s="16" t="s">
        <v>40</v>
      </c>
      <c r="D126" s="16">
        <v>89865</v>
      </c>
      <c r="E126" s="95" t="s">
        <v>325</v>
      </c>
      <c r="F126" s="17" t="s">
        <v>126</v>
      </c>
      <c r="G126" s="96">
        <v>63.9</v>
      </c>
      <c r="H126" s="91">
        <v>18.18</v>
      </c>
      <c r="I126" s="82">
        <v>0.2356</v>
      </c>
      <c r="J126" s="89">
        <f t="shared" si="15"/>
        <v>18.18</v>
      </c>
      <c r="K126" s="90">
        <f t="shared" si="16"/>
        <v>22.46</v>
      </c>
      <c r="L126" s="85">
        <f t="shared" si="17"/>
        <v>1435.19</v>
      </c>
      <c r="M126" s="97">
        <v>0</v>
      </c>
      <c r="N126" s="97">
        <v>0</v>
      </c>
      <c r="O126" s="97">
        <f t="shared" si="13"/>
        <v>0</v>
      </c>
      <c r="P126" s="83">
        <f t="shared" si="18"/>
        <v>63.9</v>
      </c>
      <c r="Q126" s="87">
        <f t="shared" si="21"/>
        <v>0</v>
      </c>
      <c r="R126" s="87">
        <f t="shared" si="14"/>
        <v>0</v>
      </c>
      <c r="S126" s="84">
        <f t="shared" si="19"/>
        <v>0</v>
      </c>
      <c r="T126" s="85">
        <f t="shared" si="20"/>
        <v>1435.19</v>
      </c>
      <c r="V126" s="63"/>
    </row>
    <row r="127" spans="1:22" ht="30" x14ac:dyDescent="0.25">
      <c r="B127" s="16" t="s">
        <v>326</v>
      </c>
      <c r="C127" s="16" t="s">
        <v>40</v>
      </c>
      <c r="D127" s="16">
        <v>89485</v>
      </c>
      <c r="E127" s="95" t="s">
        <v>184</v>
      </c>
      <c r="F127" s="17" t="s">
        <v>104</v>
      </c>
      <c r="G127" s="96">
        <v>12</v>
      </c>
      <c r="H127" s="91">
        <v>6.3</v>
      </c>
      <c r="I127" s="82">
        <v>0.2356</v>
      </c>
      <c r="J127" s="89">
        <f t="shared" si="15"/>
        <v>6.3</v>
      </c>
      <c r="K127" s="90">
        <f t="shared" si="16"/>
        <v>7.78</v>
      </c>
      <c r="L127" s="85">
        <f t="shared" si="17"/>
        <v>93.36</v>
      </c>
      <c r="M127" s="97">
        <v>0</v>
      </c>
      <c r="N127" s="97">
        <v>0</v>
      </c>
      <c r="O127" s="97">
        <f t="shared" si="13"/>
        <v>0</v>
      </c>
      <c r="P127" s="83">
        <f t="shared" si="18"/>
        <v>12</v>
      </c>
      <c r="Q127" s="87">
        <f t="shared" si="21"/>
        <v>0</v>
      </c>
      <c r="R127" s="87">
        <f t="shared" si="14"/>
        <v>0</v>
      </c>
      <c r="S127" s="84">
        <f t="shared" si="19"/>
        <v>0</v>
      </c>
      <c r="T127" s="85">
        <f t="shared" si="20"/>
        <v>93.36</v>
      </c>
      <c r="V127" s="63"/>
    </row>
    <row r="128" spans="1:22" ht="30" x14ac:dyDescent="0.25">
      <c r="A128" s="1"/>
      <c r="B128" s="16" t="s">
        <v>327</v>
      </c>
      <c r="C128" s="16" t="s">
        <v>40</v>
      </c>
      <c r="D128" s="16">
        <v>89866</v>
      </c>
      <c r="E128" s="95" t="s">
        <v>328</v>
      </c>
      <c r="F128" s="17" t="s">
        <v>104</v>
      </c>
      <c r="G128" s="96">
        <v>14</v>
      </c>
      <c r="H128" s="91">
        <v>7.75</v>
      </c>
      <c r="I128" s="82">
        <v>0.2356</v>
      </c>
      <c r="J128" s="89">
        <f t="shared" si="0"/>
        <v>7.75</v>
      </c>
      <c r="K128" s="90">
        <f t="shared" si="1"/>
        <v>9.58</v>
      </c>
      <c r="L128" s="85">
        <f t="shared" si="2"/>
        <v>134.12</v>
      </c>
      <c r="M128" s="97">
        <v>0</v>
      </c>
      <c r="N128" s="97">
        <v>0</v>
      </c>
      <c r="O128" s="97">
        <f t="shared" si="13"/>
        <v>0</v>
      </c>
      <c r="P128" s="83">
        <f t="shared" si="7"/>
        <v>14</v>
      </c>
      <c r="Q128" s="87">
        <f t="shared" si="21"/>
        <v>0</v>
      </c>
      <c r="R128" s="87">
        <f t="shared" si="14"/>
        <v>0</v>
      </c>
      <c r="S128" s="84">
        <f t="shared" si="11"/>
        <v>0</v>
      </c>
      <c r="T128" s="85">
        <f t="shared" si="12"/>
        <v>134.12</v>
      </c>
      <c r="V128" s="63"/>
    </row>
    <row r="129" spans="1:22" ht="30" x14ac:dyDescent="0.25">
      <c r="A129" s="1"/>
      <c r="B129" s="16" t="s">
        <v>329</v>
      </c>
      <c r="C129" s="16" t="s">
        <v>40</v>
      </c>
      <c r="D129" s="16">
        <v>89869</v>
      </c>
      <c r="E129" s="95" t="s">
        <v>330</v>
      </c>
      <c r="F129" s="17" t="s">
        <v>104</v>
      </c>
      <c r="G129" s="96">
        <v>3</v>
      </c>
      <c r="H129" s="91">
        <v>10.72</v>
      </c>
      <c r="I129" s="82">
        <v>0.2356</v>
      </c>
      <c r="J129" s="89">
        <f t="shared" si="0"/>
        <v>10.72</v>
      </c>
      <c r="K129" s="90">
        <f t="shared" si="1"/>
        <v>13.25</v>
      </c>
      <c r="L129" s="85">
        <f t="shared" si="2"/>
        <v>39.75</v>
      </c>
      <c r="M129" s="97">
        <v>0</v>
      </c>
      <c r="N129" s="97">
        <v>0</v>
      </c>
      <c r="O129" s="97">
        <f t="shared" si="13"/>
        <v>0</v>
      </c>
      <c r="P129" s="83">
        <f t="shared" si="7"/>
        <v>3</v>
      </c>
      <c r="Q129" s="87">
        <f t="shared" si="21"/>
        <v>0</v>
      </c>
      <c r="R129" s="87">
        <f t="shared" si="14"/>
        <v>0</v>
      </c>
      <c r="S129" s="84">
        <f t="shared" si="11"/>
        <v>0</v>
      </c>
      <c r="T129" s="85">
        <f t="shared" si="12"/>
        <v>39.75</v>
      </c>
      <c r="V129" s="63"/>
    </row>
    <row r="130" spans="1:22" ht="30" x14ac:dyDescent="0.25">
      <c r="A130" s="1"/>
      <c r="B130" s="16" t="s">
        <v>331</v>
      </c>
      <c r="C130" s="16" t="s">
        <v>116</v>
      </c>
      <c r="D130" s="16" t="s">
        <v>316</v>
      </c>
      <c r="E130" s="95" t="s">
        <v>317</v>
      </c>
      <c r="F130" s="17" t="s">
        <v>104</v>
      </c>
      <c r="G130" s="96">
        <v>4</v>
      </c>
      <c r="H130" s="91">
        <v>173.2</v>
      </c>
      <c r="I130" s="82">
        <v>0.2356</v>
      </c>
      <c r="J130" s="89">
        <f t="shared" si="0"/>
        <v>173.2</v>
      </c>
      <c r="K130" s="90">
        <f t="shared" si="1"/>
        <v>214.01</v>
      </c>
      <c r="L130" s="85">
        <f t="shared" si="2"/>
        <v>856.04</v>
      </c>
      <c r="M130" s="97">
        <v>0</v>
      </c>
      <c r="N130" s="97">
        <v>0</v>
      </c>
      <c r="O130" s="97">
        <f t="shared" si="13"/>
        <v>0</v>
      </c>
      <c r="P130" s="83">
        <f t="shared" si="7"/>
        <v>4</v>
      </c>
      <c r="Q130" s="87">
        <f t="shared" si="21"/>
        <v>0</v>
      </c>
      <c r="R130" s="87">
        <f t="shared" si="14"/>
        <v>0</v>
      </c>
      <c r="S130" s="84">
        <f t="shared" si="11"/>
        <v>0</v>
      </c>
      <c r="T130" s="85">
        <f t="shared" si="12"/>
        <v>856.04</v>
      </c>
      <c r="V130" s="63"/>
    </row>
    <row r="131" spans="1:22" ht="30" x14ac:dyDescent="0.25">
      <c r="A131" s="1"/>
      <c r="B131" s="16" t="s">
        <v>332</v>
      </c>
      <c r="C131" s="16" t="s">
        <v>45</v>
      </c>
      <c r="D131" s="16" t="s">
        <v>333</v>
      </c>
      <c r="E131" s="95" t="s">
        <v>334</v>
      </c>
      <c r="F131" s="17" t="s">
        <v>126</v>
      </c>
      <c r="G131" s="96">
        <v>15.2</v>
      </c>
      <c r="H131" s="91">
        <v>12.28</v>
      </c>
      <c r="I131" s="82">
        <v>0.2356</v>
      </c>
      <c r="J131" s="89">
        <f t="shared" si="0"/>
        <v>12.28</v>
      </c>
      <c r="K131" s="90">
        <f t="shared" si="1"/>
        <v>15.17</v>
      </c>
      <c r="L131" s="85">
        <f t="shared" si="2"/>
        <v>230.58</v>
      </c>
      <c r="M131" s="97">
        <v>0</v>
      </c>
      <c r="N131" s="97">
        <v>0</v>
      </c>
      <c r="O131" s="97">
        <f t="shared" si="13"/>
        <v>0</v>
      </c>
      <c r="P131" s="83">
        <f t="shared" si="7"/>
        <v>15.2</v>
      </c>
      <c r="Q131" s="87">
        <f t="shared" si="21"/>
        <v>0</v>
      </c>
      <c r="R131" s="87">
        <f t="shared" si="14"/>
        <v>0</v>
      </c>
      <c r="S131" s="84">
        <f t="shared" si="11"/>
        <v>0</v>
      </c>
      <c r="T131" s="85">
        <f t="shared" si="12"/>
        <v>230.58</v>
      </c>
      <c r="V131" s="63"/>
    </row>
    <row r="132" spans="1:22" ht="45" x14ac:dyDescent="0.25">
      <c r="A132" s="1"/>
      <c r="B132" s="16" t="s">
        <v>335</v>
      </c>
      <c r="C132" s="16" t="s">
        <v>40</v>
      </c>
      <c r="D132" s="16">
        <v>91834</v>
      </c>
      <c r="E132" s="95" t="s">
        <v>303</v>
      </c>
      <c r="F132" s="17" t="s">
        <v>126</v>
      </c>
      <c r="G132" s="96">
        <v>112.05</v>
      </c>
      <c r="H132" s="91">
        <v>18.899999999999999</v>
      </c>
      <c r="I132" s="82">
        <v>0.2356</v>
      </c>
      <c r="J132" s="89">
        <f t="shared" si="0"/>
        <v>18.899999999999999</v>
      </c>
      <c r="K132" s="90">
        <f t="shared" si="1"/>
        <v>23.35</v>
      </c>
      <c r="L132" s="85">
        <f t="shared" si="2"/>
        <v>2616.37</v>
      </c>
      <c r="M132" s="97">
        <v>0</v>
      </c>
      <c r="N132" s="97">
        <v>0</v>
      </c>
      <c r="O132" s="97">
        <f t="shared" si="13"/>
        <v>0</v>
      </c>
      <c r="P132" s="83">
        <f t="shared" si="7"/>
        <v>112.05</v>
      </c>
      <c r="Q132" s="87">
        <f t="shared" si="21"/>
        <v>0</v>
      </c>
      <c r="R132" s="87">
        <f t="shared" si="14"/>
        <v>0</v>
      </c>
      <c r="S132" s="84">
        <f t="shared" si="11"/>
        <v>0</v>
      </c>
      <c r="T132" s="85">
        <f t="shared" si="12"/>
        <v>2616.37</v>
      </c>
      <c r="V132" s="63"/>
    </row>
    <row r="133" spans="1:22" ht="45" x14ac:dyDescent="0.25">
      <c r="A133" s="1"/>
      <c r="B133" s="16" t="s">
        <v>336</v>
      </c>
      <c r="C133" s="16" t="s">
        <v>40</v>
      </c>
      <c r="D133" s="16">
        <v>91869</v>
      </c>
      <c r="E133" s="95" t="s">
        <v>337</v>
      </c>
      <c r="F133" s="17" t="s">
        <v>126</v>
      </c>
      <c r="G133" s="96">
        <v>4.8</v>
      </c>
      <c r="H133" s="91">
        <v>19.88</v>
      </c>
      <c r="I133" s="82">
        <v>0.2356</v>
      </c>
      <c r="J133" s="89">
        <f t="shared" si="0"/>
        <v>19.88</v>
      </c>
      <c r="K133" s="90">
        <f t="shared" si="1"/>
        <v>24.56</v>
      </c>
      <c r="L133" s="85">
        <f t="shared" si="2"/>
        <v>117.89</v>
      </c>
      <c r="M133" s="97">
        <v>0</v>
      </c>
      <c r="N133" s="97">
        <v>0</v>
      </c>
      <c r="O133" s="97">
        <f t="shared" si="13"/>
        <v>0</v>
      </c>
      <c r="P133" s="83">
        <f t="shared" si="7"/>
        <v>4.8</v>
      </c>
      <c r="Q133" s="87">
        <f t="shared" si="21"/>
        <v>0</v>
      </c>
      <c r="R133" s="87">
        <f t="shared" si="14"/>
        <v>0</v>
      </c>
      <c r="S133" s="84">
        <f t="shared" si="11"/>
        <v>0</v>
      </c>
      <c r="T133" s="85">
        <f t="shared" si="12"/>
        <v>117.89</v>
      </c>
      <c r="V133" s="63"/>
    </row>
    <row r="134" spans="1:22" ht="30" x14ac:dyDescent="0.25">
      <c r="A134" s="1"/>
      <c r="B134" s="16" t="s">
        <v>338</v>
      </c>
      <c r="C134" s="16" t="s">
        <v>45</v>
      </c>
      <c r="D134" s="16" t="s">
        <v>339</v>
      </c>
      <c r="E134" s="95" t="s">
        <v>340</v>
      </c>
      <c r="F134" s="17" t="s">
        <v>126</v>
      </c>
      <c r="G134" s="96">
        <v>55.2</v>
      </c>
      <c r="H134" s="91">
        <v>48.13</v>
      </c>
      <c r="I134" s="82">
        <v>0.2356</v>
      </c>
      <c r="J134" s="89">
        <f t="shared" si="0"/>
        <v>48.13</v>
      </c>
      <c r="K134" s="90">
        <f t="shared" si="1"/>
        <v>59.47</v>
      </c>
      <c r="L134" s="85">
        <f t="shared" si="2"/>
        <v>3282.74</v>
      </c>
      <c r="M134" s="97">
        <v>0</v>
      </c>
      <c r="N134" s="97">
        <v>0</v>
      </c>
      <c r="O134" s="97">
        <f t="shared" si="13"/>
        <v>0</v>
      </c>
      <c r="P134" s="83">
        <f t="shared" si="7"/>
        <v>55.2</v>
      </c>
      <c r="Q134" s="87">
        <f t="shared" si="21"/>
        <v>0</v>
      </c>
      <c r="R134" s="87">
        <f t="shared" si="14"/>
        <v>0</v>
      </c>
      <c r="S134" s="84">
        <f t="shared" si="11"/>
        <v>0</v>
      </c>
      <c r="T134" s="85">
        <f t="shared" si="12"/>
        <v>3282.74</v>
      </c>
      <c r="V134" s="63"/>
    </row>
    <row r="135" spans="1:22" ht="30" x14ac:dyDescent="0.25">
      <c r="A135" s="1"/>
      <c r="B135" s="16" t="s">
        <v>341</v>
      </c>
      <c r="C135" s="16" t="s">
        <v>45</v>
      </c>
      <c r="D135" s="16" t="s">
        <v>342</v>
      </c>
      <c r="E135" s="95" t="s">
        <v>343</v>
      </c>
      <c r="F135" s="17" t="s">
        <v>126</v>
      </c>
      <c r="G135" s="96">
        <v>51.65</v>
      </c>
      <c r="H135" s="91">
        <v>91.28</v>
      </c>
      <c r="I135" s="82">
        <v>0.2356</v>
      </c>
      <c r="J135" s="89">
        <f t="shared" si="0"/>
        <v>91.28</v>
      </c>
      <c r="K135" s="90">
        <f t="shared" si="1"/>
        <v>112.79</v>
      </c>
      <c r="L135" s="85">
        <f t="shared" si="2"/>
        <v>5825.6</v>
      </c>
      <c r="M135" s="97">
        <v>0</v>
      </c>
      <c r="N135" s="97">
        <v>0</v>
      </c>
      <c r="O135" s="97">
        <f t="shared" si="13"/>
        <v>0</v>
      </c>
      <c r="P135" s="83">
        <f t="shared" si="7"/>
        <v>51.65</v>
      </c>
      <c r="Q135" s="87">
        <f t="shared" si="21"/>
        <v>0</v>
      </c>
      <c r="R135" s="87">
        <f t="shared" si="14"/>
        <v>0</v>
      </c>
      <c r="S135" s="84">
        <f t="shared" si="11"/>
        <v>0</v>
      </c>
      <c r="T135" s="85">
        <f t="shared" si="12"/>
        <v>5825.6</v>
      </c>
      <c r="V135" s="63"/>
    </row>
  </sheetData>
  <mergeCells count="17">
    <mergeCell ref="B16:B17"/>
    <mergeCell ref="N16:N17"/>
    <mergeCell ref="M16:M17"/>
    <mergeCell ref="M15:T15"/>
    <mergeCell ref="P16:P17"/>
    <mergeCell ref="B2:F2"/>
    <mergeCell ref="C3:F3"/>
    <mergeCell ref="E5:F5"/>
    <mergeCell ref="B15:L15"/>
    <mergeCell ref="C4:F4"/>
    <mergeCell ref="C12:D12"/>
    <mergeCell ref="C13:D13"/>
    <mergeCell ref="D6:E6"/>
    <mergeCell ref="D7:E7"/>
    <mergeCell ref="C9:D9"/>
    <mergeCell ref="C11:D11"/>
    <mergeCell ref="C10:D10"/>
  </mergeCells>
  <dataValidations disablePrompts="1" count="4">
    <dataValidation type="list" allowBlank="1" showInputMessage="1" showErrorMessage="1" sqref="C6" xr:uid="{00000000-0002-0000-0000-000000000000}">
      <formula1>"Sim,Não"</formula1>
    </dataValidation>
    <dataValidation type="list" allowBlank="1" showInputMessage="1" showErrorMessage="1" sqref="E5" xr:uid="{00000000-0002-0000-0000-000001000000}">
      <formula1>"1 – Empreitada por Preço Global, 2 – Empreitada por Preço Unitário, 3 – Empreitada Integral, 4 – Tarefa, 5 – Execução Direta, 6 – Contratação integrada, 7 – Contratação semi-integrada,  8 – Fornecimento e prestação de serviço associado"</formula1>
    </dataValidation>
    <dataValidation type="list" allowBlank="1" showInputMessage="1" showErrorMessage="1" sqref="C7" xr:uid="{00000000-0002-0000-0000-000002000000}">
      <formula1>"CENTRAL,JEQUITINHONHA,LESTE,NORTE,SUL,TRIANGULO"</formula1>
    </dataValidation>
    <dataValidation type="list" allowBlank="1" showInputMessage="1" showErrorMessage="1" sqref="H17" xr:uid="{00000000-0002-0000-0000-000003000000}">
      <formula1>"CUSTO (SEM BDI),PREÇO (COM BDI)"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52"/>
  <sheetViews>
    <sheetView showGridLines="0" topLeftCell="A19" workbookViewId="0">
      <selection activeCell="F2" sqref="F2"/>
    </sheetView>
  </sheetViews>
  <sheetFormatPr defaultRowHeight="15" x14ac:dyDescent="0.25"/>
  <cols>
    <col min="1" max="1" width="2.85546875" customWidth="1"/>
    <col min="3" max="3" width="21.28515625" customWidth="1"/>
    <col min="6" max="6" width="9.7109375" bestFit="1" customWidth="1"/>
    <col min="14" max="14" width="9.140625" customWidth="1"/>
    <col min="15" max="17" width="8.5703125" style="24" customWidth="1"/>
    <col min="18" max="32" width="8.5703125" customWidth="1"/>
  </cols>
  <sheetData>
    <row r="1" spans="2:24" ht="15.75" thickBot="1" x14ac:dyDescent="0.3">
      <c r="O1"/>
      <c r="P1"/>
      <c r="Q1"/>
      <c r="S1" s="25" t="s">
        <v>65</v>
      </c>
    </row>
    <row r="2" spans="2:24" ht="15.75" thickBot="1" x14ac:dyDescent="0.3">
      <c r="O2"/>
      <c r="P2"/>
      <c r="Q2"/>
      <c r="S2" s="121" t="s">
        <v>66</v>
      </c>
      <c r="T2" s="122"/>
      <c r="U2" s="123"/>
      <c r="V2" s="43" t="s">
        <v>48</v>
      </c>
      <c r="W2" s="44" t="s">
        <v>49</v>
      </c>
      <c r="X2" s="45" t="s">
        <v>50</v>
      </c>
    </row>
    <row r="3" spans="2:24" ht="20.25" customHeight="1" thickTop="1" thickBot="1" x14ac:dyDescent="0.35">
      <c r="B3" s="147" t="s">
        <v>31</v>
      </c>
      <c r="C3" s="148"/>
      <c r="D3" s="148"/>
      <c r="E3" s="148"/>
      <c r="F3" s="19">
        <f>(((1+F6+F7+F8)*(1+F9)*(1+F10))/(1-F11))-1</f>
        <v>0.23563808076718162</v>
      </c>
      <c r="G3" s="1"/>
      <c r="H3" s="153" t="s">
        <v>27</v>
      </c>
      <c r="I3" s="154"/>
      <c r="J3" s="154"/>
      <c r="K3" s="154"/>
      <c r="L3" s="155"/>
      <c r="O3"/>
      <c r="P3"/>
      <c r="Q3"/>
      <c r="R3" s="59" t="s">
        <v>26</v>
      </c>
      <c r="S3" s="124" t="str">
        <f ca="1">IF(F3&lt;V3,"Abaixo do 1ºQ",IF(F3&gt;X3,"Acima do 3ºQ","Dentro da faixa"))</f>
        <v>Dentro da faixa</v>
      </c>
      <c r="T3" s="125"/>
      <c r="U3" s="126"/>
      <c r="V3" s="46">
        <f ca="1">OFFSET(D20,MATCH($S$13,$B$21:$B$26,0),0)</f>
        <v>0.2034</v>
      </c>
      <c r="W3" s="47">
        <f ca="1">OFFSET(E20,MATCH($S$13,$B$21:$B$26,0),0)</f>
        <v>0.22120000000000001</v>
      </c>
      <c r="X3" s="48">
        <f ca="1">OFFSET(F20,MATCH($S$13,$B$21:$B$26,0),0)</f>
        <v>0.25</v>
      </c>
    </row>
    <row r="4" spans="2:24" ht="16.5" thickTop="1" thickBot="1" x14ac:dyDescent="0.3">
      <c r="B4" s="1"/>
      <c r="C4" s="1"/>
      <c r="D4" s="1"/>
      <c r="E4" s="1"/>
      <c r="F4" s="1"/>
      <c r="G4" s="1"/>
      <c r="H4" s="173" t="s">
        <v>30</v>
      </c>
      <c r="I4" s="174"/>
      <c r="J4" s="174"/>
      <c r="K4" s="174"/>
      <c r="L4" s="175"/>
      <c r="O4"/>
      <c r="P4"/>
      <c r="Q4"/>
    </row>
    <row r="5" spans="2:24" ht="16.5" thickTop="1" thickBot="1" x14ac:dyDescent="0.3">
      <c r="B5" s="153" t="s">
        <v>4</v>
      </c>
      <c r="C5" s="154"/>
      <c r="D5" s="154"/>
      <c r="E5" s="154"/>
      <c r="F5" s="155"/>
      <c r="G5" s="1"/>
      <c r="H5" s="173"/>
      <c r="I5" s="174"/>
      <c r="J5" s="174"/>
      <c r="K5" s="174"/>
      <c r="L5" s="175"/>
      <c r="O5"/>
      <c r="P5"/>
      <c r="Q5"/>
      <c r="S5" s="121" t="s">
        <v>66</v>
      </c>
      <c r="T5" s="122"/>
      <c r="U5" s="123"/>
      <c r="V5" s="43" t="s">
        <v>48</v>
      </c>
      <c r="W5" s="44" t="s">
        <v>49</v>
      </c>
      <c r="X5" s="45" t="s">
        <v>50</v>
      </c>
    </row>
    <row r="6" spans="2:24" ht="15.75" thickBot="1" x14ac:dyDescent="0.3">
      <c r="B6" s="149" t="s">
        <v>17</v>
      </c>
      <c r="C6" s="150"/>
      <c r="D6" s="150"/>
      <c r="E6" s="150"/>
      <c r="F6" s="14">
        <v>0.04</v>
      </c>
      <c r="G6" s="1"/>
      <c r="H6" s="173"/>
      <c r="I6" s="174"/>
      <c r="J6" s="174"/>
      <c r="K6" s="174"/>
      <c r="L6" s="175"/>
      <c r="O6"/>
      <c r="P6"/>
      <c r="Q6"/>
      <c r="R6" s="59" t="s">
        <v>17</v>
      </c>
      <c r="S6" s="163" t="str">
        <f ca="1">IF(F6&lt;V6,"Abaixo do 1ºQ",IF(F6&gt;X6,"Acima do 3ºQ","Dentro da faixa"))</f>
        <v>Dentro da faixa</v>
      </c>
      <c r="T6" s="164"/>
      <c r="U6" s="165"/>
      <c r="V6" s="49">
        <f ca="1">OFFSET(G20,MATCH($S$13,$B$21:$B$26,0),0)</f>
        <v>0.03</v>
      </c>
      <c r="W6" s="50">
        <f ca="1">OFFSET(H20,MATCH($S$13,$B$21:$B$26,0),0)</f>
        <v>0.04</v>
      </c>
      <c r="X6" s="51">
        <f ca="1">OFFSET(I20,MATCH($S$13,$B$21:$B$26,0),0)</f>
        <v>5.5E-2</v>
      </c>
    </row>
    <row r="7" spans="2:24" ht="15.75" thickBot="1" x14ac:dyDescent="0.3">
      <c r="B7" s="149" t="s">
        <v>6</v>
      </c>
      <c r="C7" s="150"/>
      <c r="D7" s="150"/>
      <c r="E7" s="150"/>
      <c r="F7" s="14">
        <v>8.0000000000000002E-3</v>
      </c>
      <c r="G7" s="1"/>
      <c r="H7" s="173"/>
      <c r="I7" s="174"/>
      <c r="J7" s="174"/>
      <c r="K7" s="174"/>
      <c r="L7" s="175"/>
      <c r="O7"/>
      <c r="P7"/>
      <c r="Q7"/>
      <c r="R7" s="59" t="s">
        <v>6</v>
      </c>
      <c r="S7" s="160" t="str">
        <f ca="1">IF(F7&lt;V7,"Abaixo do 1ºQ",IF(F7&gt;X7,"Acima do 3ºQ","Dentro da faixa"))</f>
        <v>Dentro da faixa</v>
      </c>
      <c r="T7" s="161"/>
      <c r="U7" s="162"/>
      <c r="V7" s="52">
        <f ca="1">OFFSET(J20,MATCH($S$13,$B$21:$B$26,0),0)</f>
        <v>8.0000000000000002E-3</v>
      </c>
      <c r="W7" s="53">
        <f ca="1">OFFSET(K20,MATCH($S$13,$B$21:$B$26,0),0)</f>
        <v>8.0000000000000002E-3</v>
      </c>
      <c r="X7" s="54">
        <f ca="1">OFFSET(L20,MATCH($S$13,$B$21:$B$26,0),0)</f>
        <v>0.01</v>
      </c>
    </row>
    <row r="8" spans="2:24" ht="15.75" thickBot="1" x14ac:dyDescent="0.3">
      <c r="B8" s="149" t="s">
        <v>8</v>
      </c>
      <c r="C8" s="150"/>
      <c r="D8" s="150"/>
      <c r="E8" s="150"/>
      <c r="F8" s="14">
        <v>1.2699999999999999E-2</v>
      </c>
      <c r="G8" s="1"/>
      <c r="H8" s="173"/>
      <c r="I8" s="174"/>
      <c r="J8" s="174"/>
      <c r="K8" s="174"/>
      <c r="L8" s="175"/>
      <c r="O8"/>
      <c r="P8"/>
      <c r="Q8"/>
      <c r="R8" s="59" t="s">
        <v>8</v>
      </c>
      <c r="S8" s="160" t="str">
        <f ca="1">IF(F8&lt;V8,"Abaixo do 1ºQ",IF(F8&gt;X8,"Acima do 3ºQ","Dentro da faixa"))</f>
        <v>Dentro da faixa</v>
      </c>
      <c r="T8" s="161"/>
      <c r="U8" s="162"/>
      <c r="V8" s="52">
        <f ca="1">OFFSET(M20,MATCH($S$13,$B$21:$B$26,0),0)</f>
        <v>9.7000000000000003E-3</v>
      </c>
      <c r="W8" s="53">
        <f ca="1">OFFSET(N20,MATCH($S$13,$B$21:$B$26,0),0)</f>
        <v>1.2699999999999999E-2</v>
      </c>
      <c r="X8" s="54">
        <f ca="1">OFFSET(O20,MATCH($S$13,$B$21:$B$26,0),0)</f>
        <v>1.2699999999999999E-2</v>
      </c>
    </row>
    <row r="9" spans="2:24" ht="15.75" thickBot="1" x14ac:dyDescent="0.3">
      <c r="B9" s="149" t="s">
        <v>13</v>
      </c>
      <c r="C9" s="150"/>
      <c r="D9" s="150"/>
      <c r="E9" s="150"/>
      <c r="F9" s="14">
        <v>1.23E-2</v>
      </c>
      <c r="G9" s="1"/>
      <c r="H9" s="176"/>
      <c r="I9" s="177"/>
      <c r="J9" s="177"/>
      <c r="K9" s="177"/>
      <c r="L9" s="178"/>
      <c r="O9"/>
      <c r="P9"/>
      <c r="Q9"/>
      <c r="R9" s="59" t="s">
        <v>13</v>
      </c>
      <c r="S9" s="160" t="str">
        <f ca="1">IF(F9&lt;V9,"Abaixo do 1ºQ",IF(F9&gt;X9,"Acima do 3ºQ","Dentro da faixa"))</f>
        <v>Dentro da faixa</v>
      </c>
      <c r="T9" s="161"/>
      <c r="U9" s="162"/>
      <c r="V9" s="52">
        <f ca="1">OFFSET(P20,MATCH($S$13,$B$21:$B$26,0),0)</f>
        <v>5.8999999999999999E-3</v>
      </c>
      <c r="W9" s="53">
        <f ca="1">OFFSET(Q20,MATCH($S$13,$B$21:$B$26,0),0)</f>
        <v>1.23E-2</v>
      </c>
      <c r="X9" s="54">
        <f ca="1">OFFSET(R20,MATCH($S$13,$B$21:$B$26,0),0)</f>
        <v>1.3899999999999999E-2</v>
      </c>
    </row>
    <row r="10" spans="2:24" ht="15.75" thickBot="1" x14ac:dyDescent="0.3">
      <c r="B10" s="149" t="s">
        <v>18</v>
      </c>
      <c r="C10" s="150"/>
      <c r="D10" s="150"/>
      <c r="E10" s="150"/>
      <c r="F10" s="14">
        <v>0.08</v>
      </c>
      <c r="G10" s="1"/>
      <c r="H10" s="24"/>
      <c r="I10" s="24"/>
      <c r="J10" s="24"/>
      <c r="O10"/>
      <c r="P10"/>
      <c r="Q10"/>
      <c r="R10" s="59" t="s">
        <v>18</v>
      </c>
      <c r="S10" s="166" t="str">
        <f ca="1">IF(F10&lt;V10,"Abaixo do 1ºQ",IF(F10&gt;X10,"Acima do 3ºQ","Dentro da faixa"))</f>
        <v>Dentro da faixa</v>
      </c>
      <c r="T10" s="167"/>
      <c r="U10" s="168"/>
      <c r="V10" s="55">
        <f ca="1">OFFSET(S20,MATCH($S$13,$B$21:$B$26,0),0)</f>
        <v>6.1600000000000002E-2</v>
      </c>
      <c r="W10" s="56">
        <f ca="1">OFFSET(T20,MATCH($S$13,$B$21:$B$26,0),0)</f>
        <v>7.3999999999999996E-2</v>
      </c>
      <c r="X10" s="57">
        <f ca="1">OFFSET(U20,MATCH($S$13,$B$21:$B$26,0),0)</f>
        <v>8.9599999999999999E-2</v>
      </c>
    </row>
    <row r="11" spans="2:24" ht="15.75" thickBot="1" x14ac:dyDescent="0.3">
      <c r="B11" s="151" t="s">
        <v>19</v>
      </c>
      <c r="C11" s="152"/>
      <c r="D11" s="152"/>
      <c r="E11" s="152"/>
      <c r="F11" s="15">
        <v>6.1499999999999999E-2</v>
      </c>
      <c r="G11" s="1"/>
      <c r="O11"/>
      <c r="P11"/>
      <c r="Q11"/>
      <c r="R11" s="58"/>
    </row>
    <row r="12" spans="2:24" ht="16.5" customHeight="1" thickTop="1" x14ac:dyDescent="0.25">
      <c r="S12" s="127" t="s">
        <v>64</v>
      </c>
      <c r="T12" s="128"/>
      <c r="U12" s="128"/>
      <c r="V12" s="128"/>
      <c r="W12" s="128"/>
      <c r="X12" s="129"/>
    </row>
    <row r="13" spans="2:24" ht="15.75" customHeight="1" thickBot="1" x14ac:dyDescent="0.3">
      <c r="S13" s="130" t="s">
        <v>51</v>
      </c>
      <c r="T13" s="131"/>
      <c r="U13" s="131"/>
      <c r="V13" s="131"/>
      <c r="W13" s="131"/>
      <c r="X13" s="132"/>
    </row>
    <row r="14" spans="2:24" ht="16.5" thickTop="1" thickBot="1" x14ac:dyDescent="0.3">
      <c r="B14" s="138" t="s">
        <v>0</v>
      </c>
      <c r="C14" s="141" t="s">
        <v>37</v>
      </c>
      <c r="D14" s="142"/>
    </row>
    <row r="15" spans="2:24" ht="16.5" thickTop="1" thickBot="1" x14ac:dyDescent="0.3">
      <c r="B15" s="139"/>
      <c r="C15" s="143" t="s">
        <v>38</v>
      </c>
      <c r="D15" s="144"/>
    </row>
    <row r="16" spans="2:24" ht="16.5" thickTop="1" thickBot="1" x14ac:dyDescent="0.3">
      <c r="B16" s="140"/>
      <c r="C16" s="145" t="s">
        <v>1</v>
      </c>
      <c r="D16" s="146"/>
    </row>
    <row r="17" spans="2:24" ht="15.75" thickTop="1" x14ac:dyDescent="0.25"/>
    <row r="18" spans="2:24" ht="15.75" thickBot="1" x14ac:dyDescent="0.3"/>
    <row r="19" spans="2:24" ht="30" customHeight="1" thickBot="1" x14ac:dyDescent="0.3">
      <c r="B19" s="42" t="s">
        <v>63</v>
      </c>
      <c r="C19" s="25"/>
      <c r="D19" s="135" t="s">
        <v>26</v>
      </c>
      <c r="E19" s="136"/>
      <c r="F19" s="137"/>
      <c r="G19" s="135" t="s">
        <v>57</v>
      </c>
      <c r="H19" s="136"/>
      <c r="I19" s="137"/>
      <c r="J19" s="135" t="s">
        <v>58</v>
      </c>
      <c r="K19" s="136"/>
      <c r="L19" s="137"/>
      <c r="M19" s="135" t="s">
        <v>59</v>
      </c>
      <c r="N19" s="136"/>
      <c r="O19" s="137"/>
      <c r="P19" s="135" t="s">
        <v>60</v>
      </c>
      <c r="Q19" s="136"/>
      <c r="R19" s="137"/>
      <c r="S19" s="135" t="s">
        <v>61</v>
      </c>
      <c r="T19" s="136"/>
      <c r="U19" s="137"/>
      <c r="V19" s="135" t="s">
        <v>62</v>
      </c>
      <c r="W19" s="136"/>
      <c r="X19" s="137"/>
    </row>
    <row r="20" spans="2:24" ht="30" customHeight="1" thickBot="1" x14ac:dyDescent="0.3">
      <c r="B20" s="169" t="s">
        <v>47</v>
      </c>
      <c r="C20" s="170"/>
      <c r="D20" s="39" t="s">
        <v>48</v>
      </c>
      <c r="E20" s="40" t="s">
        <v>49</v>
      </c>
      <c r="F20" s="41" t="s">
        <v>50</v>
      </c>
      <c r="G20" s="39" t="s">
        <v>48</v>
      </c>
      <c r="H20" s="40" t="s">
        <v>49</v>
      </c>
      <c r="I20" s="41" t="s">
        <v>50</v>
      </c>
      <c r="J20" s="39" t="s">
        <v>48</v>
      </c>
      <c r="K20" s="40" t="s">
        <v>49</v>
      </c>
      <c r="L20" s="41" t="s">
        <v>50</v>
      </c>
      <c r="M20" s="39" t="s">
        <v>48</v>
      </c>
      <c r="N20" s="40" t="s">
        <v>49</v>
      </c>
      <c r="O20" s="41" t="s">
        <v>50</v>
      </c>
      <c r="P20" s="39" t="s">
        <v>48</v>
      </c>
      <c r="Q20" s="40" t="s">
        <v>49</v>
      </c>
      <c r="R20" s="41" t="s">
        <v>50</v>
      </c>
      <c r="S20" s="39" t="s">
        <v>48</v>
      </c>
      <c r="T20" s="40" t="s">
        <v>49</v>
      </c>
      <c r="U20" s="41" t="s">
        <v>50</v>
      </c>
      <c r="V20" s="39" t="s">
        <v>48</v>
      </c>
      <c r="W20" s="40" t="s">
        <v>49</v>
      </c>
      <c r="X20" s="41" t="s">
        <v>50</v>
      </c>
    </row>
    <row r="21" spans="2:24" ht="37.5" customHeight="1" x14ac:dyDescent="0.25">
      <c r="B21" s="171" t="s">
        <v>51</v>
      </c>
      <c r="C21" s="172"/>
      <c r="D21" s="35">
        <v>0.2034</v>
      </c>
      <c r="E21" s="26">
        <v>0.22120000000000001</v>
      </c>
      <c r="F21" s="27">
        <v>0.25</v>
      </c>
      <c r="G21" s="35">
        <v>0.03</v>
      </c>
      <c r="H21" s="26">
        <v>0.04</v>
      </c>
      <c r="I21" s="27">
        <v>5.5E-2</v>
      </c>
      <c r="J21" s="35">
        <v>8.0000000000000002E-3</v>
      </c>
      <c r="K21" s="26">
        <v>8.0000000000000002E-3</v>
      </c>
      <c r="L21" s="27">
        <v>0.01</v>
      </c>
      <c r="M21" s="35">
        <v>9.7000000000000003E-3</v>
      </c>
      <c r="N21" s="26">
        <v>1.2699999999999999E-2</v>
      </c>
      <c r="O21" s="27">
        <v>1.2699999999999999E-2</v>
      </c>
      <c r="P21" s="35">
        <v>5.8999999999999999E-3</v>
      </c>
      <c r="Q21" s="26">
        <v>1.23E-2</v>
      </c>
      <c r="R21" s="27">
        <v>1.3899999999999999E-2</v>
      </c>
      <c r="S21" s="35">
        <v>6.1600000000000002E-2</v>
      </c>
      <c r="T21" s="26">
        <v>7.3999999999999996E-2</v>
      </c>
      <c r="U21" s="27">
        <v>8.9599999999999999E-2</v>
      </c>
      <c r="V21" s="35">
        <v>3.49E-2</v>
      </c>
      <c r="W21" s="26">
        <v>6.2300000000000001E-2</v>
      </c>
      <c r="X21" s="27">
        <v>8.8700000000000001E-2</v>
      </c>
    </row>
    <row r="22" spans="2:24" ht="37.5" customHeight="1" x14ac:dyDescent="0.25">
      <c r="B22" s="133" t="s">
        <v>52</v>
      </c>
      <c r="C22" s="134"/>
      <c r="D22" s="36">
        <v>0.19600000000000001</v>
      </c>
      <c r="E22" s="28">
        <v>0.2097</v>
      </c>
      <c r="F22" s="29">
        <v>0.24229999999999999</v>
      </c>
      <c r="G22" s="36">
        <v>3.7999999999999999E-2</v>
      </c>
      <c r="H22" s="28">
        <v>4.0099999999999997E-2</v>
      </c>
      <c r="I22" s="29">
        <v>4.6699999999999998E-2</v>
      </c>
      <c r="J22" s="36">
        <v>3.2000000000000002E-3</v>
      </c>
      <c r="K22" s="28">
        <v>4.0000000000000001E-3</v>
      </c>
      <c r="L22" s="29">
        <v>7.4000000000000003E-3</v>
      </c>
      <c r="M22" s="36">
        <v>5.0000000000000001E-3</v>
      </c>
      <c r="N22" s="28">
        <v>5.5999999999999999E-3</v>
      </c>
      <c r="O22" s="29">
        <v>9.7000000000000003E-3</v>
      </c>
      <c r="P22" s="36">
        <v>1.0200000000000001E-2</v>
      </c>
      <c r="Q22" s="28">
        <v>1.11E-2</v>
      </c>
      <c r="R22" s="29">
        <v>1.21E-2</v>
      </c>
      <c r="S22" s="36">
        <v>6.6400000000000001E-2</v>
      </c>
      <c r="T22" s="28">
        <v>7.2999999999999995E-2</v>
      </c>
      <c r="U22" s="29">
        <v>8.6900000000000005E-2</v>
      </c>
      <c r="V22" s="36">
        <v>1.9800000000000002E-2</v>
      </c>
      <c r="W22" s="28">
        <v>6.9900000000000004E-2</v>
      </c>
      <c r="X22" s="29">
        <v>0.10680000000000001</v>
      </c>
    </row>
    <row r="23" spans="2:24" ht="37.5" customHeight="1" x14ac:dyDescent="0.25">
      <c r="B23" s="133" t="s">
        <v>53</v>
      </c>
      <c r="C23" s="134"/>
      <c r="D23" s="36">
        <v>0.20760000000000001</v>
      </c>
      <c r="E23" s="28">
        <v>0.24179999999999999</v>
      </c>
      <c r="F23" s="29">
        <v>0.26440000000000002</v>
      </c>
      <c r="G23" s="36">
        <v>3.4299999999999997E-2</v>
      </c>
      <c r="H23" s="28">
        <v>4.9299999999999997E-2</v>
      </c>
      <c r="I23" s="29">
        <v>6.7100000000000007E-2</v>
      </c>
      <c r="J23" s="36">
        <v>2.8E-3</v>
      </c>
      <c r="K23" s="28">
        <v>4.8999999999999998E-3</v>
      </c>
      <c r="L23" s="29">
        <v>7.4999999999999997E-3</v>
      </c>
      <c r="M23" s="36">
        <v>0.01</v>
      </c>
      <c r="N23" s="28">
        <v>1.3899999999999999E-2</v>
      </c>
      <c r="O23" s="29">
        <v>1.7399999999999999E-2</v>
      </c>
      <c r="P23" s="36">
        <v>9.4000000000000004E-3</v>
      </c>
      <c r="Q23" s="28">
        <v>9.9000000000000008E-3</v>
      </c>
      <c r="R23" s="29">
        <v>1.17E-2</v>
      </c>
      <c r="S23" s="36">
        <v>6.7400000000000002E-2</v>
      </c>
      <c r="T23" s="28">
        <v>8.0399999999999999E-2</v>
      </c>
      <c r="U23" s="29">
        <v>9.4E-2</v>
      </c>
      <c r="V23" s="36">
        <v>4.1300000000000003E-2</v>
      </c>
      <c r="W23" s="28">
        <v>7.6399999999999996E-2</v>
      </c>
      <c r="X23" s="29">
        <v>0.1089</v>
      </c>
    </row>
    <row r="24" spans="2:24" ht="37.5" customHeight="1" x14ac:dyDescent="0.25">
      <c r="B24" s="133" t="s">
        <v>54</v>
      </c>
      <c r="C24" s="134"/>
      <c r="D24" s="36">
        <v>0.24</v>
      </c>
      <c r="E24" s="28">
        <v>0.25840000000000002</v>
      </c>
      <c r="F24" s="29">
        <v>0.27860000000000001</v>
      </c>
      <c r="G24" s="36">
        <v>5.2900000000000003E-2</v>
      </c>
      <c r="H24" s="28">
        <v>5.9200000000000003E-2</v>
      </c>
      <c r="I24" s="29">
        <v>7.9299999999999995E-2</v>
      </c>
      <c r="J24" s="36">
        <v>2.5000000000000001E-3</v>
      </c>
      <c r="K24" s="28">
        <v>5.1000000000000004E-3</v>
      </c>
      <c r="L24" s="29">
        <v>5.5999999999999999E-3</v>
      </c>
      <c r="M24" s="36">
        <v>0.01</v>
      </c>
      <c r="N24" s="28">
        <v>1.4800000000000001E-2</v>
      </c>
      <c r="O24" s="29">
        <v>1.9699999999999999E-2</v>
      </c>
      <c r="P24" s="36">
        <v>1.01E-2</v>
      </c>
      <c r="Q24" s="28">
        <v>1.0699999999999999E-2</v>
      </c>
      <c r="R24" s="29">
        <v>1.11E-2</v>
      </c>
      <c r="S24" s="36">
        <v>0.08</v>
      </c>
      <c r="T24" s="28">
        <v>8.3099999999999993E-2</v>
      </c>
      <c r="U24" s="29">
        <v>9.5100000000000004E-2</v>
      </c>
      <c r="V24" s="36">
        <v>1.8499999999999999E-2</v>
      </c>
      <c r="W24" s="28">
        <v>5.0500000000000003E-2</v>
      </c>
      <c r="X24" s="29">
        <v>7.4499999999999997E-2</v>
      </c>
    </row>
    <row r="25" spans="2:24" ht="37.5" customHeight="1" thickBot="1" x14ac:dyDescent="0.3">
      <c r="B25" s="156" t="s">
        <v>55</v>
      </c>
      <c r="C25" s="157"/>
      <c r="D25" s="37">
        <v>0.22800000000000001</v>
      </c>
      <c r="E25" s="30">
        <v>0.27479999999999999</v>
      </c>
      <c r="F25" s="31">
        <v>0.3095</v>
      </c>
      <c r="G25" s="37">
        <v>0.04</v>
      </c>
      <c r="H25" s="30">
        <v>5.5199999999999999E-2</v>
      </c>
      <c r="I25" s="31">
        <v>7.85E-2</v>
      </c>
      <c r="J25" s="37">
        <v>8.0999999999999996E-3</v>
      </c>
      <c r="K25" s="30">
        <v>1.2200000000000001E-2</v>
      </c>
      <c r="L25" s="31">
        <v>1.9900000000000001E-2</v>
      </c>
      <c r="M25" s="37">
        <v>1.46E-2</v>
      </c>
      <c r="N25" s="30">
        <v>2.3199999999999998E-2</v>
      </c>
      <c r="O25" s="31">
        <v>3.1600000000000003E-2</v>
      </c>
      <c r="P25" s="37">
        <v>9.4000000000000004E-3</v>
      </c>
      <c r="Q25" s="30">
        <v>1.0200000000000001E-2</v>
      </c>
      <c r="R25" s="31">
        <v>1.3299999999999999E-2</v>
      </c>
      <c r="S25" s="37">
        <v>7.1400000000000005E-2</v>
      </c>
      <c r="T25" s="30">
        <v>8.4000000000000005E-2</v>
      </c>
      <c r="U25" s="31">
        <v>0.1043</v>
      </c>
      <c r="V25" s="37">
        <v>6.2300000000000001E-2</v>
      </c>
      <c r="W25" s="30">
        <v>7.4800000000000005E-2</v>
      </c>
      <c r="X25" s="31">
        <v>9.0899999999999995E-2</v>
      </c>
    </row>
    <row r="26" spans="2:24" ht="37.5" customHeight="1" thickBot="1" x14ac:dyDescent="0.3">
      <c r="B26" s="158" t="s">
        <v>56</v>
      </c>
      <c r="C26" s="159"/>
      <c r="D26" s="38">
        <v>0.111</v>
      </c>
      <c r="E26" s="32">
        <v>0.14019999999999999</v>
      </c>
      <c r="F26" s="33">
        <v>0.16800000000000001</v>
      </c>
      <c r="G26" s="38">
        <v>1.4999999999999999E-2</v>
      </c>
      <c r="H26" s="32">
        <v>3.4500000000000003E-2</v>
      </c>
      <c r="I26" s="33">
        <v>4.4900000000000002E-2</v>
      </c>
      <c r="J26" s="38">
        <v>3.0000000000000001E-3</v>
      </c>
      <c r="K26" s="32">
        <v>4.7999999999999996E-3</v>
      </c>
      <c r="L26" s="33">
        <v>8.2000000000000007E-3</v>
      </c>
      <c r="M26" s="38">
        <v>5.5999999999999999E-3</v>
      </c>
      <c r="N26" s="32">
        <v>8.5000000000000006E-3</v>
      </c>
      <c r="O26" s="33">
        <v>8.8999999999999999E-3</v>
      </c>
      <c r="P26" s="38">
        <v>8.5000000000000006E-3</v>
      </c>
      <c r="Q26" s="32">
        <v>8.5000000000000006E-3</v>
      </c>
      <c r="R26" s="33">
        <v>1.11E-2</v>
      </c>
      <c r="S26" s="38">
        <v>3.5000000000000003E-2</v>
      </c>
      <c r="T26" s="32">
        <v>5.11E-2</v>
      </c>
      <c r="U26" s="33">
        <v>6.2199999999999998E-2</v>
      </c>
    </row>
    <row r="27" spans="2:24" x14ac:dyDescent="0.25">
      <c r="G27" s="18"/>
    </row>
    <row r="28" spans="2:24" x14ac:dyDescent="0.25">
      <c r="O28"/>
      <c r="P28"/>
      <c r="Q28"/>
    </row>
    <row r="29" spans="2:24" x14ac:dyDescent="0.25">
      <c r="O29"/>
      <c r="P29"/>
      <c r="Q29"/>
    </row>
    <row r="30" spans="2:24" x14ac:dyDescent="0.25">
      <c r="O30"/>
      <c r="P30"/>
      <c r="Q30"/>
      <c r="U30" s="34"/>
    </row>
    <row r="31" spans="2:24" x14ac:dyDescent="0.25">
      <c r="O31"/>
      <c r="P31"/>
      <c r="Q31"/>
      <c r="U31" s="34"/>
    </row>
    <row r="32" spans="2:24" x14ac:dyDescent="0.25">
      <c r="O32"/>
      <c r="P32"/>
      <c r="Q32"/>
      <c r="U32" s="34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</sheetData>
  <mergeCells count="38">
    <mergeCell ref="H4:L9"/>
    <mergeCell ref="B5:F5"/>
    <mergeCell ref="B7:E7"/>
    <mergeCell ref="B8:E8"/>
    <mergeCell ref="B9:E9"/>
    <mergeCell ref="B6:E6"/>
    <mergeCell ref="B24:C24"/>
    <mergeCell ref="B25:C25"/>
    <mergeCell ref="B26:C26"/>
    <mergeCell ref="S5:U5"/>
    <mergeCell ref="S7:U7"/>
    <mergeCell ref="S8:U8"/>
    <mergeCell ref="S9:U9"/>
    <mergeCell ref="S6:U6"/>
    <mergeCell ref="S10:U10"/>
    <mergeCell ref="P19:R19"/>
    <mergeCell ref="S19:U19"/>
    <mergeCell ref="B20:C20"/>
    <mergeCell ref="B21:C21"/>
    <mergeCell ref="B22:C22"/>
    <mergeCell ref="D19:F19"/>
    <mergeCell ref="G19:I19"/>
    <mergeCell ref="S2:U2"/>
    <mergeCell ref="S3:U3"/>
    <mergeCell ref="S12:X12"/>
    <mergeCell ref="S13:X13"/>
    <mergeCell ref="B23:C23"/>
    <mergeCell ref="V19:X19"/>
    <mergeCell ref="J19:L19"/>
    <mergeCell ref="M19:O19"/>
    <mergeCell ref="B14:B16"/>
    <mergeCell ref="C14:D14"/>
    <mergeCell ref="C15:D15"/>
    <mergeCell ref="C16:D16"/>
    <mergeCell ref="B3:E3"/>
    <mergeCell ref="B10:E10"/>
    <mergeCell ref="B11:E11"/>
    <mergeCell ref="H3:L3"/>
  </mergeCells>
  <conditionalFormatting sqref="S3:U3 S6:U10">
    <cfRule type="cellIs" dxfId="0" priority="1" operator="notEqual">
      <formula>"Dentro da faixa"</formula>
    </cfRule>
  </conditionalFormatting>
  <dataValidations count="1">
    <dataValidation type="list" allowBlank="1" showInputMessage="1" showErrorMessage="1" sqref="S13" xr:uid="{00000000-0002-0000-0100-000000000000}">
      <formula1>$B$21:$B$26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B67A51E5DB094A9EC24CE7ED6439B0" ma:contentTypeVersion="13" ma:contentTypeDescription="Crie um novo documento." ma:contentTypeScope="" ma:versionID="78e95d2ee4c79d0d2caef11826d8345b">
  <xsd:schema xmlns:xsd="http://www.w3.org/2001/XMLSchema" xmlns:xs="http://www.w3.org/2001/XMLSchema" xmlns:p="http://schemas.microsoft.com/office/2006/metadata/properties" xmlns:ns2="d425330a-7233-4c74-8ea4-1e52e8e11878" xmlns:ns3="f2fd5f14-0f17-470e-a9d1-102b4ca3f18c" targetNamespace="http://schemas.microsoft.com/office/2006/metadata/properties" ma:root="true" ma:fieldsID="4762f8852487577c38e0d6fcf1450c55" ns2:_="" ns3:_="">
    <xsd:import namespace="d425330a-7233-4c74-8ea4-1e52e8e11878"/>
    <xsd:import namespace="f2fd5f14-0f17-470e-a9d1-102b4ca3f18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Com_x0020_Checkout_x0020_para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5330a-7233-4c74-8ea4-1e52e8e1187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dexed="true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7a677e3b-0874-450f-b52a-0aeb8998c59b}" ma:internalName="TaxCatchAll" ma:showField="CatchAllData" ma:web="d425330a-7233-4c74-8ea4-1e52e8e118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fd5f14-0f17-470e-a9d1-102b4ca3f18c" elementFormDefault="qualified">
    <xsd:import namespace="http://schemas.microsoft.com/office/2006/documentManagement/types"/>
    <xsd:import namespace="http://schemas.microsoft.com/office/infopath/2007/PartnerControls"/>
    <xsd:element name="Com_x0020_Checkout_x0020_para" ma:index="11" nillable="true" ma:displayName="Com Checkout para" ma:list="UserInfo" ma:SharePointGroup="0" ma:internalName="Com_x0020_Checkout_x0020_para" ma:showField="EMail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25f0830b-4c39-44c2-ade8-557122c503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fd5f14-0f17-470e-a9d1-102b4ca3f18c">
      <Terms xmlns="http://schemas.microsoft.com/office/infopath/2007/PartnerControls"/>
    </lcf76f155ced4ddcb4097134ff3c332f>
    <TaxCatchAll xmlns="d425330a-7233-4c74-8ea4-1e52e8e11878" xsi:nil="true"/>
    <Com_x0020_Checkout_x0020_para xmlns="f2fd5f14-0f17-470e-a9d1-102b4ca3f18c">
      <UserInfo>
        <DisplayName/>
        <AccountId xsi:nil="true"/>
        <AccountType/>
      </UserInfo>
    </Com_x0020_Checkout_x0020_para>
    <_dlc_DocId xmlns="d425330a-7233-4c74-8ea4-1e52e8e11878">RUQDWRHESAVV-1145296948-30643</_dlc_DocId>
    <_dlc_DocIdUrl xmlns="d425330a-7233-4c74-8ea4-1e52e8e11878">
      <Url>https://tcemggovbr.sharepoint.com/sites/desenvolvimentoemanutencao_/_layouts/15/DocIdRedir.aspx?ID=RUQDWRHESAVV-1145296948-30643</Url>
      <Description>RUQDWRHESAVV-1145296948-30643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A25162F-55DE-4CE0-B855-06E7C51275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25330a-7233-4c74-8ea4-1e52e8e11878"/>
    <ds:schemaRef ds:uri="f2fd5f14-0f17-470e-a9d1-102b4ca3f1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B33273-AC89-4D02-B017-CEE9428B2B76}">
  <ds:schemaRefs>
    <ds:schemaRef ds:uri="d425330a-7233-4c74-8ea4-1e52e8e11878"/>
    <ds:schemaRef ds:uri="http://purl.org/dc/terms/"/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f2fd5f14-0f17-470e-a9d1-102b4ca3f18c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ED445D7-AC73-4B19-BAA7-7574A8D1C05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A1B3FB4-6E02-40C7-8970-07033CC394C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Planilha Orçamentária</vt:lpstr>
      <vt:lpstr>Detalhamento do BDI</vt:lpstr>
      <vt:lpstr>'Planilha Orçamentária'!Area_de_impressao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Tribunal de Contas de Minas Gerais</dc:creator>
  <cp:lastModifiedBy>Pedro Santos</cp:lastModifiedBy>
  <cp:lastPrinted>2026-03-25T11:47:10Z</cp:lastPrinted>
  <dcterms:created xsi:type="dcterms:W3CDTF">2022-07-05T20:48:01Z</dcterms:created>
  <dcterms:modified xsi:type="dcterms:W3CDTF">2026-04-20T12:22:43Z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0x010100B4B67A51E5DB094A9EC24CE7ED6439B0</vt:lpwstr>
  </property>
  <property fmtid="{D5CDD505-2E9C-101B-9397-08002B2CF9AE}" pid="3" name="_dlc_DocIdItemGuid">
    <vt:lpwstr>3eaf40a4-6033-41da-8baf-c69be1b89433</vt:lpwstr>
  </property>
  <property fmtid="{D5CDD505-2E9C-101B-9397-08002B2CF9AE}" pid="4" name="MediaServiceImageTags">
    <vt:lpwstr/>
  </property>
</Properties>
</file>